
<file path=[Content_Types].xml><?xml version="1.0" encoding="utf-8"?>
<Types xmlns="http://schemas.openxmlformats.org/package/2006/content-types">
  <Default Extension="png" ContentType="image/png"/>
  <Override PartName="/xl/drawings/drawing9.xml" ContentType="application/vnd.openxmlformats-officedocument.drawing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4" yWindow="588" windowWidth="16956" windowHeight="9468" activeTab="8"/>
  </bookViews>
  <sheets>
    <sheet name="Rekapitulace stavby" sheetId="1" r:id="rId1"/>
    <sheet name="SO 01 - Zemní hráz a úpra..." sheetId="2" r:id="rId2"/>
    <sheet name="SO 02 - Výpustný objekt" sheetId="3" r:id="rId3"/>
    <sheet name="SO 03 - Bezpečnostní přeliv" sheetId="4" r:id="rId4"/>
    <sheet name="SO 04 - Vegetační úpravy" sheetId="5" r:id="rId5"/>
    <sheet name="SO 04.1 - Následná péče 1..." sheetId="6" r:id="rId6"/>
    <sheet name="SO 04.2 - Následná péče 2..." sheetId="7" r:id="rId7"/>
    <sheet name="SO 04.3 - Následná péče 3..." sheetId="8" r:id="rId8"/>
    <sheet name="VON - Vedlejší a ostatní ..." sheetId="9" r:id="rId9"/>
    <sheet name="Pokyny pro vyplnění" sheetId="10" r:id="rId10"/>
  </sheets>
  <definedNames>
    <definedName name="_xlnm._FilterDatabase" localSheetId="1" hidden="1">'SO 01 - Zemní hráz a úpra...'!$C$85:$K$209</definedName>
    <definedName name="_xlnm._FilterDatabase" localSheetId="2" hidden="1">'SO 02 - Výpustný objekt'!$C$89:$K$280</definedName>
    <definedName name="_xlnm._FilterDatabase" localSheetId="3" hidden="1">'SO 03 - Bezpečnostní přeliv'!$C$86:$K$140</definedName>
    <definedName name="_xlnm._FilterDatabase" localSheetId="4" hidden="1">'SO 04 - Vegetační úpravy'!$C$83:$K$244</definedName>
    <definedName name="_xlnm._FilterDatabase" localSheetId="5" hidden="1">'SO 04.1 - Následná péče 1...'!$C$87:$K$142</definedName>
    <definedName name="_xlnm._FilterDatabase" localSheetId="6" hidden="1">'SO 04.2 - Následná péče 2...'!$C$87:$K$142</definedName>
    <definedName name="_xlnm._FilterDatabase" localSheetId="7" hidden="1">'SO 04.3 - Následná péče 3...'!$C$87:$K$148</definedName>
    <definedName name="_xlnm._FilterDatabase" localSheetId="8" hidden="1">'VON - Vedlejší a ostatní ...'!$C$81:$K$107</definedName>
    <definedName name="_xlnm.Print_Titles" localSheetId="0">'Rekapitulace stavby'!$52:$52</definedName>
    <definedName name="_xlnm.Print_Titles" localSheetId="1">'SO 01 - Zemní hráz a úpra...'!$85:$85</definedName>
    <definedName name="_xlnm.Print_Titles" localSheetId="2">'SO 02 - Výpustný objekt'!$89:$89</definedName>
    <definedName name="_xlnm.Print_Titles" localSheetId="3">'SO 03 - Bezpečnostní přeliv'!$86:$86</definedName>
    <definedName name="_xlnm.Print_Titles" localSheetId="4">'SO 04 - Vegetační úpravy'!$83:$83</definedName>
    <definedName name="_xlnm.Print_Titles" localSheetId="5">'SO 04.1 - Následná péče 1...'!$87:$87</definedName>
    <definedName name="_xlnm.Print_Titles" localSheetId="6">'SO 04.2 - Následná péče 2...'!$87:$87</definedName>
    <definedName name="_xlnm.Print_Titles" localSheetId="7">'SO 04.3 - Následná péče 3...'!$87:$87</definedName>
    <definedName name="_xlnm.Print_Titles" localSheetId="8">'VON - Vedlejší a ostatní ...'!$81:$81</definedName>
    <definedName name="_xlnm.Print_Area" localSheetId="9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stavby'!$C$42:$AQ$64</definedName>
    <definedName name="_xlnm.Print_Area" localSheetId="1">'SO 01 - Zemní hráz a úpra...'!$C$4:$J$39,'SO 01 - Zemní hráz a úpra...'!$C$45:$J$67,'SO 01 - Zemní hráz a úpra...'!$C$73:$K$209</definedName>
    <definedName name="_xlnm.Print_Area" localSheetId="2">'SO 02 - Výpustný objekt'!$C$4:$J$39,'SO 02 - Výpustný objekt'!$C$45:$J$71,'SO 02 - Výpustný objekt'!$C$77:$K$280</definedName>
    <definedName name="_xlnm.Print_Area" localSheetId="3">'SO 03 - Bezpečnostní přeliv'!$C$4:$J$39,'SO 03 - Bezpečnostní přeliv'!$C$45:$J$68,'SO 03 - Bezpečnostní přeliv'!$C$74:$K$140</definedName>
    <definedName name="_xlnm.Print_Area" localSheetId="4">'SO 04 - Vegetační úpravy'!$C$4:$J$39,'SO 04 - Vegetační úpravy'!$C$45:$J$65,'SO 04 - Vegetační úpravy'!$C$71:$K$244</definedName>
    <definedName name="_xlnm.Print_Area" localSheetId="5">'SO 04.1 - Následná péče 1...'!$C$4:$J$41,'SO 04.1 - Následná péče 1...'!$C$47:$J$67,'SO 04.1 - Následná péče 1...'!$C$73:$K$142</definedName>
    <definedName name="_xlnm.Print_Area" localSheetId="6">'SO 04.2 - Následná péče 2...'!$C$4:$J$41,'SO 04.2 - Následná péče 2...'!$C$47:$J$67,'SO 04.2 - Následná péče 2...'!$C$73:$K$142</definedName>
    <definedName name="_xlnm.Print_Area" localSheetId="7">'SO 04.3 - Následná péče 3...'!$C$4:$J$41,'SO 04.3 - Následná péče 3...'!$C$47:$J$67,'SO 04.3 - Následná péče 3...'!$C$73:$K$148</definedName>
    <definedName name="_xlnm.Print_Area" localSheetId="8">'VON - Vedlejší a ostatní ...'!$C$4:$J$39,'VON - Vedlejší a ostatní ...'!$C$45:$J$63,'VON - Vedlejší a ostatní ...'!$C$69:$K$107</definedName>
  </definedNames>
  <calcPr calcId="125725"/>
</workbook>
</file>

<file path=xl/calcChain.xml><?xml version="1.0" encoding="utf-8"?>
<calcChain xmlns="http://schemas.openxmlformats.org/spreadsheetml/2006/main">
  <c r="J37" i="9"/>
  <c r="J36"/>
  <c r="AY63" i="1"/>
  <c r="J35" i="9"/>
  <c r="AX63" i="1"/>
  <c r="BI105" i="9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5"/>
  <c r="BH85"/>
  <c r="BG85"/>
  <c r="BF85"/>
  <c r="T85"/>
  <c r="T84"/>
  <c r="R85"/>
  <c r="R84" s="1"/>
  <c r="P85"/>
  <c r="P84"/>
  <c r="J78"/>
  <c r="F78"/>
  <c r="F76"/>
  <c r="E74"/>
  <c r="J54"/>
  <c r="F54"/>
  <c r="F52"/>
  <c r="E50"/>
  <c r="J24"/>
  <c r="E24"/>
  <c r="J79" s="1"/>
  <c r="J23"/>
  <c r="J18"/>
  <c r="E18"/>
  <c r="F79" s="1"/>
  <c r="J17"/>
  <c r="J12"/>
  <c r="J76" s="1"/>
  <c r="E7"/>
  <c r="E72"/>
  <c r="J39" i="8"/>
  <c r="J38"/>
  <c r="AY62" i="1" s="1"/>
  <c r="J37" i="8"/>
  <c r="AX62" i="1"/>
  <c r="BI147" i="8"/>
  <c r="BH147"/>
  <c r="BG147"/>
  <c r="BF147"/>
  <c r="T147"/>
  <c r="T146" s="1"/>
  <c r="R147"/>
  <c r="R146"/>
  <c r="P147"/>
  <c r="P146" s="1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J84"/>
  <c r="F84"/>
  <c r="F82"/>
  <c r="E80"/>
  <c r="J58"/>
  <c r="F58"/>
  <c r="F56"/>
  <c r="E54"/>
  <c r="J26"/>
  <c r="E26"/>
  <c r="J85"/>
  <c r="J25"/>
  <c r="J20"/>
  <c r="E20"/>
  <c r="F59"/>
  <c r="J19"/>
  <c r="J14"/>
  <c r="J56"/>
  <c r="E7"/>
  <c r="E76" s="1"/>
  <c r="J39" i="7"/>
  <c r="J38"/>
  <c r="AY61" i="1"/>
  <c r="J37" i="7"/>
  <c r="AX61" i="1"/>
  <c r="BI141" i="7"/>
  <c r="BH141"/>
  <c r="BG141"/>
  <c r="BF141"/>
  <c r="T141"/>
  <c r="T140"/>
  <c r="R141"/>
  <c r="R140" s="1"/>
  <c r="P141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J84"/>
  <c r="F84"/>
  <c r="F82"/>
  <c r="E80"/>
  <c r="J58"/>
  <c r="F58"/>
  <c r="F56"/>
  <c r="E54"/>
  <c r="J26"/>
  <c r="E26"/>
  <c r="J59"/>
  <c r="J25"/>
  <c r="J20"/>
  <c r="E20"/>
  <c r="F85"/>
  <c r="J19"/>
  <c r="J14"/>
  <c r="J82" s="1"/>
  <c r="E7"/>
  <c r="E50" s="1"/>
  <c r="J39" i="6"/>
  <c r="J38"/>
  <c r="AY60" i="1"/>
  <c r="J37" i="6"/>
  <c r="AX60" i="1"/>
  <c r="BI141" i="6"/>
  <c r="BH141"/>
  <c r="BG141"/>
  <c r="BF141"/>
  <c r="T141"/>
  <c r="T140"/>
  <c r="R141"/>
  <c r="R140"/>
  <c r="P141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J84"/>
  <c r="F84"/>
  <c r="F82"/>
  <c r="E80"/>
  <c r="J58"/>
  <c r="F58"/>
  <c r="F56"/>
  <c r="E54"/>
  <c r="J26"/>
  <c r="E26"/>
  <c r="J85"/>
  <c r="J25"/>
  <c r="J20"/>
  <c r="E20"/>
  <c r="F85"/>
  <c r="J19"/>
  <c r="J14"/>
  <c r="J82"/>
  <c r="E7"/>
  <c r="E50" s="1"/>
  <c r="J37" i="5"/>
  <c r="J36"/>
  <c r="AY59" i="1"/>
  <c r="J35" i="5"/>
  <c r="AX59" i="1"/>
  <c r="BI243" i="5"/>
  <c r="BH243"/>
  <c r="BG243"/>
  <c r="BF243"/>
  <c r="T243"/>
  <c r="T242"/>
  <c r="R243"/>
  <c r="R242" s="1"/>
  <c r="P243"/>
  <c r="P242"/>
  <c r="BI239"/>
  <c r="BH239"/>
  <c r="BG239"/>
  <c r="BF239"/>
  <c r="T239"/>
  <c r="R239"/>
  <c r="P239"/>
  <c r="BI236"/>
  <c r="BH236"/>
  <c r="BG236"/>
  <c r="BF236"/>
  <c r="T236"/>
  <c r="R236"/>
  <c r="P236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R92"/>
  <c r="P92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81"/>
  <c r="J17"/>
  <c r="J12"/>
  <c r="J52" s="1"/>
  <c r="E7"/>
  <c r="E74" s="1"/>
  <c r="J37" i="4"/>
  <c r="J36"/>
  <c r="AY57" i="1"/>
  <c r="J35" i="4"/>
  <c r="AX57" i="1" s="1"/>
  <c r="BI137" i="4"/>
  <c r="BH137"/>
  <c r="BG137"/>
  <c r="BF137"/>
  <c r="T137"/>
  <c r="T136"/>
  <c r="T135" s="1"/>
  <c r="R137"/>
  <c r="R136" s="1"/>
  <c r="R135" s="1"/>
  <c r="P137"/>
  <c r="P136" s="1"/>
  <c r="P135" s="1"/>
  <c r="BI133"/>
  <c r="BH133"/>
  <c r="BG133"/>
  <c r="BF133"/>
  <c r="T133"/>
  <c r="T132" s="1"/>
  <c r="R133"/>
  <c r="R132" s="1"/>
  <c r="P133"/>
  <c r="P132" s="1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T121" s="1"/>
  <c r="R122"/>
  <c r="R121" s="1"/>
  <c r="P122"/>
  <c r="P121" s="1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T89" s="1"/>
  <c r="R90"/>
  <c r="R89" s="1"/>
  <c r="P90"/>
  <c r="P89"/>
  <c r="J83"/>
  <c r="F83"/>
  <c r="F81"/>
  <c r="E79"/>
  <c r="J54"/>
  <c r="F54"/>
  <c r="F52"/>
  <c r="E50"/>
  <c r="J24"/>
  <c r="E24"/>
  <c r="J55" s="1"/>
  <c r="J23"/>
  <c r="J18"/>
  <c r="E18"/>
  <c r="F84" s="1"/>
  <c r="J17"/>
  <c r="J12"/>
  <c r="J81" s="1"/>
  <c r="E7"/>
  <c r="E77"/>
  <c r="J37" i="3"/>
  <c r="J36"/>
  <c r="AY56" i="1" s="1"/>
  <c r="J35" i="3"/>
  <c r="AX56" i="1"/>
  <c r="BI275" i="3"/>
  <c r="BH275"/>
  <c r="BG275"/>
  <c r="BF275"/>
  <c r="T275"/>
  <c r="T274" s="1"/>
  <c r="R275"/>
  <c r="R274"/>
  <c r="P275"/>
  <c r="P274" s="1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3"/>
  <c r="BH263"/>
  <c r="BG263"/>
  <c r="BF263"/>
  <c r="T263"/>
  <c r="T262" s="1"/>
  <c r="R263"/>
  <c r="R262" s="1"/>
  <c r="P263"/>
  <c r="P262" s="1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7"/>
  <c r="BH167"/>
  <c r="BG167"/>
  <c r="BF167"/>
  <c r="T167"/>
  <c r="R167"/>
  <c r="P167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3"/>
  <c r="BH153"/>
  <c r="BG153"/>
  <c r="BF153"/>
  <c r="T153"/>
  <c r="R153"/>
  <c r="P153"/>
  <c r="BI147"/>
  <c r="BH147"/>
  <c r="BG147"/>
  <c r="BF147"/>
  <c r="T147"/>
  <c r="R147"/>
  <c r="P147"/>
  <c r="BI141"/>
  <c r="BH141"/>
  <c r="BG141"/>
  <c r="BF141"/>
  <c r="T141"/>
  <c r="R141"/>
  <c r="P141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6"/>
  <c r="F86"/>
  <c r="F84"/>
  <c r="E82"/>
  <c r="J54"/>
  <c r="F54"/>
  <c r="F52"/>
  <c r="E50"/>
  <c r="J24"/>
  <c r="E24"/>
  <c r="J87" s="1"/>
  <c r="J23"/>
  <c r="J18"/>
  <c r="E18"/>
  <c r="F87" s="1"/>
  <c r="J17"/>
  <c r="J12"/>
  <c r="J52"/>
  <c r="E7"/>
  <c r="E48"/>
  <c r="J37" i="2"/>
  <c r="J36"/>
  <c r="AY55" i="1" s="1"/>
  <c r="J35" i="2"/>
  <c r="AX55" i="1" s="1"/>
  <c r="BI208" i="2"/>
  <c r="BH208"/>
  <c r="BG208"/>
  <c r="BF208"/>
  <c r="T208"/>
  <c r="T207" s="1"/>
  <c r="R208"/>
  <c r="R207" s="1"/>
  <c r="P208"/>
  <c r="P207" s="1"/>
  <c r="BI204"/>
  <c r="BH204"/>
  <c r="BG204"/>
  <c r="BF204"/>
  <c r="T204"/>
  <c r="T203" s="1"/>
  <c r="R204"/>
  <c r="R203" s="1"/>
  <c r="P204"/>
  <c r="P203" s="1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3"/>
  <c r="BH173"/>
  <c r="BG173"/>
  <c r="BF173"/>
  <c r="T173"/>
  <c r="T172" s="1"/>
  <c r="R173"/>
  <c r="R172" s="1"/>
  <c r="P173"/>
  <c r="P172" s="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J82"/>
  <c r="F82"/>
  <c r="F80"/>
  <c r="E78"/>
  <c r="J54"/>
  <c r="F54"/>
  <c r="F52"/>
  <c r="E50"/>
  <c r="J24"/>
  <c r="E24"/>
  <c r="J83" s="1"/>
  <c r="J23"/>
  <c r="J18"/>
  <c r="E18"/>
  <c r="F55" s="1"/>
  <c r="J17"/>
  <c r="J12"/>
  <c r="J52"/>
  <c r="E7"/>
  <c r="E76"/>
  <c r="L50" i="1"/>
  <c r="AM50"/>
  <c r="AM49"/>
  <c r="L49"/>
  <c r="AM47"/>
  <c r="L47"/>
  <c r="L45"/>
  <c r="L44"/>
  <c r="BK147" i="8"/>
  <c r="J123"/>
  <c r="BK105"/>
  <c r="BK129" i="7"/>
  <c r="BK111"/>
  <c r="BK114" i="6"/>
  <c r="BK96"/>
  <c r="J227" i="5"/>
  <c r="BK205"/>
  <c r="BK176"/>
  <c r="J156"/>
  <c r="BK140"/>
  <c r="J114"/>
  <c r="BK92"/>
  <c r="J114" i="4"/>
  <c r="BK104"/>
  <c r="BK260" i="3"/>
  <c r="J234"/>
  <c r="J212"/>
  <c r="J194"/>
  <c r="BK155"/>
  <c r="J127"/>
  <c r="BK112"/>
  <c r="J208" i="2"/>
  <c r="J192"/>
  <c r="BK163"/>
  <c r="BK134"/>
  <c r="BK103"/>
  <c r="J95" i="9"/>
  <c r="BK141" i="8"/>
  <c r="BK129"/>
  <c r="J133" i="7"/>
  <c r="J105"/>
  <c r="BK91"/>
  <c r="BK129" i="6"/>
  <c r="BK236" i="5"/>
  <c r="BK199"/>
  <c r="BK182"/>
  <c r="BK170"/>
  <c r="J148"/>
  <c r="J118"/>
  <c r="J122" i="4"/>
  <c r="BK94"/>
  <c r="BK254" i="3"/>
  <c r="BK202"/>
  <c r="J190"/>
  <c r="J105"/>
  <c r="BK197" i="2"/>
  <c r="BK149"/>
  <c r="BK96"/>
  <c r="J101" i="9"/>
  <c r="J147" i="8"/>
  <c r="J126"/>
  <c r="BK108"/>
  <c r="J91"/>
  <c r="J120" i="7"/>
  <c r="J133" i="6"/>
  <c r="J108"/>
  <c r="BK227" i="5"/>
  <c r="BK196"/>
  <c r="J143"/>
  <c r="J107"/>
  <c r="J104" i="4"/>
  <c r="BK90"/>
  <c r="J254" i="3"/>
  <c r="BK239"/>
  <c r="BK184"/>
  <c r="BK165"/>
  <c r="J124"/>
  <c r="J195" i="2"/>
  <c r="BK187"/>
  <c r="J166"/>
  <c r="J143"/>
  <c r="J131"/>
  <c r="J107"/>
  <c r="J89" i="9"/>
  <c r="BK135" i="8"/>
  <c r="J141" i="7"/>
  <c r="BK126"/>
  <c r="BK105"/>
  <c r="BK138" i="6"/>
  <c r="BK120"/>
  <c r="J239" i="5"/>
  <c r="BK218"/>
  <c r="J192"/>
  <c r="J166"/>
  <c r="J150"/>
  <c r="BK128"/>
  <c r="BK107"/>
  <c r="J137" i="4"/>
  <c r="J101"/>
  <c r="J260" i="3"/>
  <c r="BK243"/>
  <c r="J230"/>
  <c r="J202"/>
  <c r="BK167"/>
  <c r="J147"/>
  <c r="BK121"/>
  <c r="J109"/>
  <c r="J95"/>
  <c r="BK153" i="2"/>
  <c r="BK125"/>
  <c r="J100"/>
  <c r="J98" i="9"/>
  <c r="J120" i="8"/>
  <c r="J111"/>
  <c r="J138" i="7"/>
  <c r="BK114"/>
  <c r="J135" i="6"/>
  <c r="BK111"/>
  <c r="BK91"/>
  <c r="BK221" i="5"/>
  <c r="J185"/>
  <c r="J170"/>
  <c r="BK148"/>
  <c r="BK134"/>
  <c r="J110"/>
  <c r="BK87"/>
  <c r="BK110" i="4"/>
  <c r="J275" i="3"/>
  <c r="J246"/>
  <c r="BK230"/>
  <c r="J217"/>
  <c r="BK198"/>
  <c r="BK172"/>
  <c r="BK141"/>
  <c r="J121"/>
  <c r="J93"/>
  <c r="BK195" i="2"/>
  <c r="J179"/>
  <c r="J153"/>
  <c r="BK143"/>
  <c r="BK107"/>
  <c r="J103" i="9"/>
  <c r="J144" i="8"/>
  <c r="J135"/>
  <c r="BK91"/>
  <c r="BK123" i="7"/>
  <c r="BK101"/>
  <c r="BK135" i="6"/>
  <c r="BK105"/>
  <c r="BK213" i="5"/>
  <c r="J196"/>
  <c r="J179"/>
  <c r="J153"/>
  <c r="J137"/>
  <c r="BK114"/>
  <c r="J126" i="4"/>
  <c r="BK270" i="3"/>
  <c r="BK227"/>
  <c r="J198"/>
  <c r="BK180"/>
  <c r="J97"/>
  <c r="J187" i="2"/>
  <c r="J160"/>
  <c r="BK92"/>
  <c r="BK98" i="9"/>
  <c r="J132" i="8"/>
  <c r="J117"/>
  <c r="J105"/>
  <c r="J129" i="7"/>
  <c r="BK108"/>
  <c r="BK126" i="6"/>
  <c r="J105"/>
  <c r="BK224" i="5"/>
  <c r="J176"/>
  <c r="J128"/>
  <c r="J129" i="4"/>
  <c r="BK98"/>
  <c r="J270" i="3"/>
  <c r="BK246"/>
  <c r="J188"/>
  <c r="J167"/>
  <c r="BK153"/>
  <c r="BK131"/>
  <c r="J200" i="2"/>
  <c r="BK183"/>
  <c r="J163"/>
  <c r="J149"/>
  <c r="J125"/>
  <c r="BK101" i="9"/>
  <c r="J141" i="8"/>
  <c r="BK123"/>
  <c r="BK135" i="7"/>
  <c r="J108"/>
  <c r="J91"/>
  <c r="J123" i="6"/>
  <c r="J96"/>
  <c r="J231" i="5"/>
  <c r="J213"/>
  <c r="J188"/>
  <c r="BK153"/>
  <c r="J140"/>
  <c r="BK104"/>
  <c r="J92"/>
  <c r="BK129" i="4"/>
  <c r="J98"/>
  <c r="J257" i="3"/>
  <c r="BK217"/>
  <c r="BK206"/>
  <c r="J172"/>
  <c r="J153"/>
  <c r="BK124"/>
  <c r="BK116"/>
  <c r="J204" i="2"/>
  <c r="J137"/>
  <c r="J122"/>
  <c r="J96"/>
  <c r="BK85" i="9"/>
  <c r="BK139" i="8"/>
  <c r="BK117"/>
  <c r="BK141" i="7"/>
  <c r="BK120"/>
  <c r="BK117" i="6"/>
  <c r="BK101"/>
  <c r="BK243" i="5"/>
  <c r="BK215"/>
  <c r="BK179"/>
  <c r="BK166"/>
  <c r="J145"/>
  <c r="BK131"/>
  <c r="J97"/>
  <c r="BK114" i="4"/>
  <c r="J106"/>
  <c r="BK267" i="3"/>
  <c r="BK257"/>
  <c r="J239"/>
  <c r="J224"/>
  <c r="J209"/>
  <c r="BK190"/>
  <c r="J131"/>
  <c r="J116"/>
  <c r="BK208" i="2"/>
  <c r="J197"/>
  <c r="BK190"/>
  <c r="BK156"/>
  <c r="J140"/>
  <c r="BK111"/>
  <c r="BK105" i="9"/>
  <c r="BK89"/>
  <c r="BK132" i="8"/>
  <c r="BK138" i="7"/>
  <c r="J114"/>
  <c r="J138" i="6"/>
  <c r="J111"/>
  <c r="J224" i="5"/>
  <c r="BK202"/>
  <c r="BK188"/>
  <c r="J159"/>
  <c r="J131"/>
  <c r="BK121"/>
  <c r="BK137" i="4"/>
  <c r="J110"/>
  <c r="J267" i="3"/>
  <c r="BK224"/>
  <c r="BK194"/>
  <c r="J177"/>
  <c r="BK93"/>
  <c r="BK173" i="2"/>
  <c r="BK100"/>
  <c r="AS58" i="1"/>
  <c r="BK111" i="8"/>
  <c r="BK96"/>
  <c r="J126" i="7"/>
  <c r="J141" i="6"/>
  <c r="J117"/>
  <c r="BK231" i="5"/>
  <c r="J205"/>
  <c r="BK159"/>
  <c r="BK118"/>
  <c r="BK122" i="4"/>
  <c r="BK101"/>
  <c r="BK263" i="3"/>
  <c r="BK249"/>
  <c r="BK209"/>
  <c r="J175"/>
  <c r="J141"/>
  <c r="BK109"/>
  <c r="BK192" i="2"/>
  <c r="BK169"/>
  <c r="J156"/>
  <c r="J134"/>
  <c r="BK119"/>
  <c r="J92" i="9"/>
  <c r="BK126" i="8"/>
  <c r="J108"/>
  <c r="J117" i="7"/>
  <c r="J96"/>
  <c r="J129" i="6"/>
  <c r="J91"/>
  <c r="J221" i="5"/>
  <c r="J202"/>
  <c r="BK173"/>
  <c r="BK156"/>
  <c r="J134"/>
  <c r="BK110"/>
  <c r="BK97"/>
  <c r="BK126" i="4"/>
  <c r="J272" i="3"/>
  <c r="J252"/>
  <c r="J221"/>
  <c r="J180"/>
  <c r="J165"/>
  <c r="BK134"/>
  <c r="J118"/>
  <c r="BK105"/>
  <c r="BK166" i="2"/>
  <c r="BK131"/>
  <c r="J103"/>
  <c r="J89"/>
  <c r="BK103" i="9"/>
  <c r="BK144" i="8"/>
  <c r="BK114"/>
  <c r="J101"/>
  <c r="J123" i="7"/>
  <c r="BK141" i="6"/>
  <c r="J126"/>
  <c r="BK108"/>
  <c r="J243" i="5"/>
  <c r="BK209"/>
  <c r="J182"/>
  <c r="BK163"/>
  <c r="BK143"/>
  <c r="BK125"/>
  <c r="J101"/>
  <c r="BK133" i="4"/>
  <c r="BK275" i="3"/>
  <c r="J263"/>
  <c r="J243"/>
  <c r="BK221"/>
  <c r="J206"/>
  <c r="BK188"/>
  <c r="BK147"/>
  <c r="BK118"/>
  <c r="BK97"/>
  <c r="BK200" i="2"/>
  <c r="J169"/>
  <c r="J146"/>
  <c r="J119"/>
  <c r="J92"/>
  <c r="BK92" i="9"/>
  <c r="J139" i="8"/>
  <c r="J96"/>
  <c r="BK117" i="7"/>
  <c r="BK96"/>
  <c r="J120" i="6"/>
  <c r="BK239" i="5"/>
  <c r="J209"/>
  <c r="BK192"/>
  <c r="J173"/>
  <c r="BK150"/>
  <c r="J125"/>
  <c r="J87"/>
  <c r="J118" i="4"/>
  <c r="J90"/>
  <c r="J249" i="3"/>
  <c r="J184"/>
  <c r="BK160"/>
  <c r="BK95"/>
  <c r="BK179" i="2"/>
  <c r="BK137"/>
  <c r="BK89"/>
  <c r="BK95" i="9"/>
  <c r="J129" i="8"/>
  <c r="J114"/>
  <c r="BK101"/>
  <c r="J135" i="7"/>
  <c r="J111"/>
  <c r="BK123" i="6"/>
  <c r="J101"/>
  <c r="J218" i="5"/>
  <c r="BK185"/>
  <c r="BK137"/>
  <c r="J104"/>
  <c r="BK118" i="4"/>
  <c r="BK272" i="3"/>
  <c r="BK252"/>
  <c r="J227"/>
  <c r="BK177"/>
  <c r="J160"/>
  <c r="J134"/>
  <c r="BK204" i="2"/>
  <c r="J190"/>
  <c r="J173"/>
  <c r="BK160"/>
  <c r="BK140"/>
  <c r="BK122"/>
  <c r="J105" i="9"/>
  <c r="J85"/>
  <c r="BK120" i="8"/>
  <c r="BK133" i="7"/>
  <c r="J101"/>
  <c r="BK133" i="6"/>
  <c r="J114"/>
  <c r="J236" i="5"/>
  <c r="J215"/>
  <c r="J199"/>
  <c r="J163"/>
  <c r="BK145"/>
  <c r="J121"/>
  <c r="BK101"/>
  <c r="J133" i="4"/>
  <c r="BK106"/>
  <c r="J94"/>
  <c r="BK234" i="3"/>
  <c r="BK212"/>
  <c r="BK175"/>
  <c r="J155"/>
  <c r="BK127"/>
  <c r="J112"/>
  <c r="J183" i="2"/>
  <c r="BK146"/>
  <c r="J111"/>
  <c r="T88" l="1"/>
  <c r="P178"/>
  <c r="R186"/>
  <c r="P92" i="3"/>
  <c r="BK171"/>
  <c r="J171" s="1"/>
  <c r="J63" s="1"/>
  <c r="R171"/>
  <c r="T197"/>
  <c r="R220"/>
  <c r="T229"/>
  <c r="T266"/>
  <c r="T265"/>
  <c r="R93" i="4"/>
  <c r="T125"/>
  <c r="R86" i="5"/>
  <c r="T220"/>
  <c r="R235"/>
  <c r="P90" i="6"/>
  <c r="P89" s="1"/>
  <c r="P88" s="1"/>
  <c r="AU60" i="1" s="1"/>
  <c r="P90" i="7"/>
  <c r="P89" s="1"/>
  <c r="P88" s="1"/>
  <c r="AU61" i="1" s="1"/>
  <c r="BK90" i="8"/>
  <c r="BK88" i="2"/>
  <c r="J88"/>
  <c r="J61" s="1"/>
  <c r="R178"/>
  <c r="P186"/>
  <c r="BK92" i="3"/>
  <c r="BK140"/>
  <c r="J140"/>
  <c r="J62" s="1"/>
  <c r="T140"/>
  <c r="BK197"/>
  <c r="J197"/>
  <c r="J64" s="1"/>
  <c r="T220"/>
  <c r="R229"/>
  <c r="P266"/>
  <c r="P265" s="1"/>
  <c r="T93" i="4"/>
  <c r="T88" s="1"/>
  <c r="T87" s="1"/>
  <c r="BK125"/>
  <c r="J125"/>
  <c r="J64" s="1"/>
  <c r="R125"/>
  <c r="P86" i="5"/>
  <c r="R220"/>
  <c r="R90" i="6"/>
  <c r="R89"/>
  <c r="R88" s="1"/>
  <c r="R90" i="7"/>
  <c r="R89" s="1"/>
  <c r="R88" s="1"/>
  <c r="P90" i="8"/>
  <c r="P89"/>
  <c r="P88" s="1"/>
  <c r="AU62" i="1" s="1"/>
  <c r="R88" i="2"/>
  <c r="R87"/>
  <c r="R86" s="1"/>
  <c r="BK178"/>
  <c r="J178"/>
  <c r="J63"/>
  <c r="BK186"/>
  <c r="J186"/>
  <c r="J64"/>
  <c r="T92" i="3"/>
  <c r="R140"/>
  <c r="T171"/>
  <c r="R197"/>
  <c r="P220"/>
  <c r="P229"/>
  <c r="BK266"/>
  <c r="J266"/>
  <c r="J69"/>
  <c r="P93" i="4"/>
  <c r="BK86" i="5"/>
  <c r="J86" s="1"/>
  <c r="J61" s="1"/>
  <c r="BK220"/>
  <c r="J220"/>
  <c r="J62" s="1"/>
  <c r="BK235"/>
  <c r="J235" s="1"/>
  <c r="J63" s="1"/>
  <c r="P235"/>
  <c r="BK90" i="6"/>
  <c r="J90" s="1"/>
  <c r="J65" s="1"/>
  <c r="BK90" i="7"/>
  <c r="R90" i="8"/>
  <c r="R89" s="1"/>
  <c r="R88" s="1"/>
  <c r="P88" i="2"/>
  <c r="P87"/>
  <c r="P86" s="1"/>
  <c r="AU55" i="1" s="1"/>
  <c r="T178" i="2"/>
  <c r="T186"/>
  <c r="R92" i="3"/>
  <c r="R91"/>
  <c r="P140"/>
  <c r="P171"/>
  <c r="P197"/>
  <c r="BK220"/>
  <c r="J220"/>
  <c r="J65"/>
  <c r="BK229"/>
  <c r="J229"/>
  <c r="J66"/>
  <c r="R266"/>
  <c r="R265" s="1"/>
  <c r="BK93" i="4"/>
  <c r="J93"/>
  <c r="J62"/>
  <c r="P125"/>
  <c r="T86" i="5"/>
  <c r="T85" s="1"/>
  <c r="T84" s="1"/>
  <c r="P220"/>
  <c r="T235"/>
  <c r="T90" i="6"/>
  <c r="T89"/>
  <c r="T88" s="1"/>
  <c r="T90" i="7"/>
  <c r="T89" s="1"/>
  <c r="T88" s="1"/>
  <c r="T90" i="8"/>
  <c r="T89"/>
  <c r="T88" s="1"/>
  <c r="BK88" i="9"/>
  <c r="J88" s="1"/>
  <c r="J62" s="1"/>
  <c r="P88"/>
  <c r="P83"/>
  <c r="P82" s="1"/>
  <c r="AU63" i="1" s="1"/>
  <c r="R88" i="9"/>
  <c r="R83"/>
  <c r="R82" s="1"/>
  <c r="T88"/>
  <c r="T83" s="1"/>
  <c r="T82" s="1"/>
  <c r="J80" i="2"/>
  <c r="F83"/>
  <c r="BE92"/>
  <c r="BE100"/>
  <c r="BE103"/>
  <c r="BE119"/>
  <c r="BE122"/>
  <c r="BE140"/>
  <c r="BE149"/>
  <c r="BE156"/>
  <c r="BE160"/>
  <c r="BE169"/>
  <c r="BE173"/>
  <c r="BE190"/>
  <c r="BE197"/>
  <c r="BE200"/>
  <c r="F55" i="3"/>
  <c r="E80"/>
  <c r="BE93"/>
  <c r="BE127"/>
  <c r="BE131"/>
  <c r="BE147"/>
  <c r="BE155"/>
  <c r="BE177"/>
  <c r="BE188"/>
  <c r="BE202"/>
  <c r="BE206"/>
  <c r="BE209"/>
  <c r="BE221"/>
  <c r="BE246"/>
  <c r="BE252"/>
  <c r="BE260"/>
  <c r="BE270"/>
  <c r="J52" i="4"/>
  <c r="F55"/>
  <c r="BE90"/>
  <c r="BE104"/>
  <c r="BE97" i="5"/>
  <c r="BE114"/>
  <c r="BE140"/>
  <c r="BE148"/>
  <c r="BE182"/>
  <c r="BE205"/>
  <c r="BE221"/>
  <c r="BE224"/>
  <c r="E76" i="6"/>
  <c r="BE91"/>
  <c r="BE101"/>
  <c r="BE105"/>
  <c r="BE114"/>
  <c r="BE123"/>
  <c r="BE129"/>
  <c r="BE138"/>
  <c r="BE141"/>
  <c r="J56" i="7"/>
  <c r="F59"/>
  <c r="BE111"/>
  <c r="BE117"/>
  <c r="BE138"/>
  <c r="J59" i="8"/>
  <c r="J82"/>
  <c r="BE96"/>
  <c r="BE111"/>
  <c r="BE114"/>
  <c r="BE129"/>
  <c r="BK146"/>
  <c r="J146" s="1"/>
  <c r="J66" s="1"/>
  <c r="F55" i="9"/>
  <c r="BE95"/>
  <c r="BE103"/>
  <c r="J55" i="2"/>
  <c r="BE89"/>
  <c r="BE137"/>
  <c r="BE143"/>
  <c r="BE146"/>
  <c r="BE195"/>
  <c r="BK172"/>
  <c r="J172" s="1"/>
  <c r="J62" s="1"/>
  <c r="J55" i="3"/>
  <c r="J84"/>
  <c r="BE97"/>
  <c r="BE118"/>
  <c r="BE167"/>
  <c r="BE190"/>
  <c r="BE194"/>
  <c r="BE198"/>
  <c r="BE224"/>
  <c r="BE230"/>
  <c r="BE254"/>
  <c r="BE257"/>
  <c r="E48" i="4"/>
  <c r="J84"/>
  <c r="BE94"/>
  <c r="BE137"/>
  <c r="BK136"/>
  <c r="J136"/>
  <c r="J67" s="1"/>
  <c r="J55" i="5"/>
  <c r="J78"/>
  <c r="BE92"/>
  <c r="BE110"/>
  <c r="BE121"/>
  <c r="BE125"/>
  <c r="BE131"/>
  <c r="BE145"/>
  <c r="BE153"/>
  <c r="BE159"/>
  <c r="BE166"/>
  <c r="BE170"/>
  <c r="BE173"/>
  <c r="BE185"/>
  <c r="BE188"/>
  <c r="BE196"/>
  <c r="BE202"/>
  <c r="BE213"/>
  <c r="BK242"/>
  <c r="J242" s="1"/>
  <c r="J64" s="1"/>
  <c r="F59" i="6"/>
  <c r="BE108"/>
  <c r="BE111"/>
  <c r="BE120"/>
  <c r="E76" i="7"/>
  <c r="J85"/>
  <c r="BE91"/>
  <c r="BE96"/>
  <c r="BE120"/>
  <c r="BE133"/>
  <c r="E50" i="8"/>
  <c r="F85"/>
  <c r="BE132"/>
  <c r="BE135"/>
  <c r="BE141"/>
  <c r="J52" i="9"/>
  <c r="J55"/>
  <c r="BE85"/>
  <c r="BE92"/>
  <c r="BE105"/>
  <c r="E48" i="2"/>
  <c r="BE107"/>
  <c r="BE111"/>
  <c r="BE125"/>
  <c r="BE131"/>
  <c r="BE153"/>
  <c r="BE163"/>
  <c r="BE187"/>
  <c r="BE192"/>
  <c r="BK203"/>
  <c r="J203" s="1"/>
  <c r="J65" s="1"/>
  <c r="BE112" i="3"/>
  <c r="BE116"/>
  <c r="BE121"/>
  <c r="BE124"/>
  <c r="BE141"/>
  <c r="BE165"/>
  <c r="BE172"/>
  <c r="BE184"/>
  <c r="BE212"/>
  <c r="BE217"/>
  <c r="BE234"/>
  <c r="BE239"/>
  <c r="BE243"/>
  <c r="BE263"/>
  <c r="BK262"/>
  <c r="J262"/>
  <c r="J67" s="1"/>
  <c r="BK274"/>
  <c r="J274" s="1"/>
  <c r="J70" s="1"/>
  <c r="BE110" i="4"/>
  <c r="BE133"/>
  <c r="BK132"/>
  <c r="J132"/>
  <c r="J65" s="1"/>
  <c r="F55" i="5"/>
  <c r="BE87"/>
  <c r="BE101"/>
  <c r="BE107"/>
  <c r="BE118"/>
  <c r="BE128"/>
  <c r="BE134"/>
  <c r="BE143"/>
  <c r="BE156"/>
  <c r="BE163"/>
  <c r="BE176"/>
  <c r="BE192"/>
  <c r="BE209"/>
  <c r="BE215"/>
  <c r="BE218"/>
  <c r="BE227"/>
  <c r="J56" i="6"/>
  <c r="J59"/>
  <c r="BE96"/>
  <c r="BK140"/>
  <c r="J140"/>
  <c r="J66" s="1"/>
  <c r="BE123" i="7"/>
  <c r="BE126"/>
  <c r="BE135"/>
  <c r="BK140"/>
  <c r="J140"/>
  <c r="J66" s="1"/>
  <c r="BE101" i="8"/>
  <c r="BE105"/>
  <c r="BE117"/>
  <c r="BE120"/>
  <c r="BE123"/>
  <c r="E48" i="9"/>
  <c r="BE98"/>
  <c r="BE101"/>
  <c r="BK84"/>
  <c r="J84" s="1"/>
  <c r="J61" s="1"/>
  <c r="BE96" i="2"/>
  <c r="BE134"/>
  <c r="BE166"/>
  <c r="BE179"/>
  <c r="BE183"/>
  <c r="BE204"/>
  <c r="BE208"/>
  <c r="BK207"/>
  <c r="J207" s="1"/>
  <c r="J66" s="1"/>
  <c r="BE95" i="3"/>
  <c r="BE105"/>
  <c r="BE109"/>
  <c r="BE134"/>
  <c r="BE153"/>
  <c r="BE160"/>
  <c r="BE175"/>
  <c r="BE180"/>
  <c r="BE227"/>
  <c r="BE249"/>
  <c r="BE267"/>
  <c r="BE272"/>
  <c r="BE275"/>
  <c r="BE98" i="4"/>
  <c r="BE101"/>
  <c r="BE106"/>
  <c r="BE114"/>
  <c r="BE118"/>
  <c r="BE122"/>
  <c r="BE126"/>
  <c r="BE129"/>
  <c r="BK89"/>
  <c r="J89" s="1"/>
  <c r="J61" s="1"/>
  <c r="BK121"/>
  <c r="J121"/>
  <c r="J63" s="1"/>
  <c r="E48" i="5"/>
  <c r="BE104"/>
  <c r="BE137"/>
  <c r="BE150"/>
  <c r="BE179"/>
  <c r="BE199"/>
  <c r="BE231"/>
  <c r="BE236"/>
  <c r="BE239"/>
  <c r="BE243"/>
  <c r="BE117" i="6"/>
  <c r="BE126"/>
  <c r="BE133"/>
  <c r="BE135"/>
  <c r="BE101" i="7"/>
  <c r="BE105"/>
  <c r="BE108"/>
  <c r="BE114"/>
  <c r="BE129"/>
  <c r="BE141"/>
  <c r="BE91" i="8"/>
  <c r="BE108"/>
  <c r="BE126"/>
  <c r="BE139"/>
  <c r="BE144"/>
  <c r="BE147"/>
  <c r="BE89" i="9"/>
  <c r="F37" i="7"/>
  <c r="BB61" i="1"/>
  <c r="F35" i="9"/>
  <c r="BB63" i="1"/>
  <c r="J34" i="4"/>
  <c r="AW57" i="1"/>
  <c r="F36" i="4"/>
  <c r="BC57" i="1"/>
  <c r="F37" i="5"/>
  <c r="BD59" i="1"/>
  <c r="F37" i="8"/>
  <c r="BB62" i="1"/>
  <c r="F37" i="2"/>
  <c r="BD55" i="1"/>
  <c r="F36" i="5"/>
  <c r="BC59" i="1"/>
  <c r="F36" i="9"/>
  <c r="BC63" i="1"/>
  <c r="F39" i="8"/>
  <c r="BD62" i="1"/>
  <c r="F34" i="2"/>
  <c r="BA55" i="1" s="1"/>
  <c r="F36" i="3"/>
  <c r="BC56" i="1"/>
  <c r="F39" i="7"/>
  <c r="BD61" i="1" s="1"/>
  <c r="F35" i="5"/>
  <c r="BB59" i="1"/>
  <c r="F38" i="7"/>
  <c r="BC61" i="1" s="1"/>
  <c r="F35" i="2"/>
  <c r="BB55" i="1"/>
  <c r="J34" i="2"/>
  <c r="AW55" i="1" s="1"/>
  <c r="J36" i="7"/>
  <c r="AW61" i="1"/>
  <c r="F36" i="8"/>
  <c r="BA62" i="1" s="1"/>
  <c r="F36" i="2"/>
  <c r="BC55" i="1"/>
  <c r="F36" i="7"/>
  <c r="BA61" i="1" s="1"/>
  <c r="J36" i="8"/>
  <c r="AW62" i="1"/>
  <c r="J34" i="9"/>
  <c r="AW63" i="1" s="1"/>
  <c r="F35" i="3"/>
  <c r="BB56" i="1"/>
  <c r="F38" i="8"/>
  <c r="BC62" i="1" s="1"/>
  <c r="F38" i="6"/>
  <c r="BC60" i="1"/>
  <c r="F34" i="9"/>
  <c r="BA63" i="1" s="1"/>
  <c r="F37" i="6"/>
  <c r="BB60" i="1"/>
  <c r="F35" i="4"/>
  <c r="BB57" i="1" s="1"/>
  <c r="F36" i="6"/>
  <c r="BA60" i="1"/>
  <c r="J34" i="3"/>
  <c r="AW56" i="1" s="1"/>
  <c r="AS54"/>
  <c r="F39" i="6"/>
  <c r="BD60" i="1" s="1"/>
  <c r="F37" i="4"/>
  <c r="BD57" i="1"/>
  <c r="F34" i="3"/>
  <c r="BA56" i="1" s="1"/>
  <c r="F34" i="5"/>
  <c r="BA59" i="1"/>
  <c r="F37" i="3"/>
  <c r="BD56" i="1" s="1"/>
  <c r="F34" i="4"/>
  <c r="BA57" i="1"/>
  <c r="J34" i="5"/>
  <c r="AW59" i="1" s="1"/>
  <c r="J36" i="6"/>
  <c r="AW60" i="1"/>
  <c r="F37" i="9"/>
  <c r="BD63" i="1" s="1"/>
  <c r="R88" i="4" l="1"/>
  <c r="R87" s="1"/>
  <c r="P88"/>
  <c r="P87"/>
  <c r="AU57" i="1" s="1"/>
  <c r="P85" i="5"/>
  <c r="P84"/>
  <c r="AU59" i="1"/>
  <c r="AU58" s="1"/>
  <c r="BK89" i="8"/>
  <c r="J89" s="1"/>
  <c r="J64" s="1"/>
  <c r="R85" i="5"/>
  <c r="R84" s="1"/>
  <c r="P91" i="3"/>
  <c r="P90"/>
  <c r="AU56" i="1"/>
  <c r="R90" i="3"/>
  <c r="BK89" i="7"/>
  <c r="J89"/>
  <c r="J64"/>
  <c r="T91" i="3"/>
  <c r="T90" s="1"/>
  <c r="BK91"/>
  <c r="T87" i="2"/>
  <c r="T86" s="1"/>
  <c r="BK87"/>
  <c r="J87"/>
  <c r="J60"/>
  <c r="BK135" i="4"/>
  <c r="J135" s="1"/>
  <c r="J66" s="1"/>
  <c r="J90" i="8"/>
  <c r="J65" s="1"/>
  <c r="J92" i="3"/>
  <c r="J61"/>
  <c r="BK265"/>
  <c r="J265" s="1"/>
  <c r="J68" s="1"/>
  <c r="BK88" i="4"/>
  <c r="BK87"/>
  <c r="J87" s="1"/>
  <c r="J59" s="1"/>
  <c r="BK85" i="5"/>
  <c r="J85"/>
  <c r="J60" s="1"/>
  <c r="BK89" i="6"/>
  <c r="BK88"/>
  <c r="J88"/>
  <c r="J32" s="1"/>
  <c r="AG60" i="1" s="1"/>
  <c r="J90" i="7"/>
  <c r="J65" s="1"/>
  <c r="BK83" i="9"/>
  <c r="J83"/>
  <c r="J60" s="1"/>
  <c r="J33" i="2"/>
  <c r="AV55" i="1"/>
  <c r="AT55" s="1"/>
  <c r="BC58"/>
  <c r="AY58"/>
  <c r="J35" i="7"/>
  <c r="AV61" i="1" s="1"/>
  <c r="AT61" s="1"/>
  <c r="F33" i="9"/>
  <c r="AZ63" i="1"/>
  <c r="F35" i="6"/>
  <c r="AZ60" i="1" s="1"/>
  <c r="BB58"/>
  <c r="AX58"/>
  <c r="J33" i="9"/>
  <c r="AV63" i="1" s="1"/>
  <c r="AT63" s="1"/>
  <c r="F33" i="5"/>
  <c r="AZ59" i="1" s="1"/>
  <c r="F33" i="2"/>
  <c r="AZ55" i="1"/>
  <c r="J35" i="6"/>
  <c r="AV60" i="1" s="1"/>
  <c r="AT60" s="1"/>
  <c r="J35" i="8"/>
  <c r="AV62" i="1"/>
  <c r="AT62" s="1"/>
  <c r="J33" i="4"/>
  <c r="AV57" i="1"/>
  <c r="AT57"/>
  <c r="J33" i="3"/>
  <c r="AV56" i="1" s="1"/>
  <c r="AT56" s="1"/>
  <c r="F35" i="8"/>
  <c r="AZ62" i="1"/>
  <c r="BD58"/>
  <c r="J33" i="5"/>
  <c r="AV59" i="1"/>
  <c r="AT59"/>
  <c r="F33" i="4"/>
  <c r="AZ57" i="1" s="1"/>
  <c r="F35" i="7"/>
  <c r="AZ61" i="1"/>
  <c r="BA58"/>
  <c r="AW58" s="1"/>
  <c r="F33" i="3"/>
  <c r="AZ56" i="1"/>
  <c r="AN60" l="1"/>
  <c r="BK90" i="3"/>
  <c r="J90"/>
  <c r="J59" s="1"/>
  <c r="J41" i="6"/>
  <c r="J91" i="3"/>
  <c r="J60"/>
  <c r="J88" i="4"/>
  <c r="J60"/>
  <c r="J63" i="6"/>
  <c r="J89"/>
  <c r="J64" s="1"/>
  <c r="BK88" i="7"/>
  <c r="J88" s="1"/>
  <c r="J32" s="1"/>
  <c r="AG61" i="1" s="1"/>
  <c r="AN61" s="1"/>
  <c r="BK88" i="8"/>
  <c r="J88" s="1"/>
  <c r="J32" s="1"/>
  <c r="AG62" i="1" s="1"/>
  <c r="AN62" s="1"/>
  <c r="BK84" i="5"/>
  <c r="J84" s="1"/>
  <c r="J59" s="1"/>
  <c r="BK86" i="2"/>
  <c r="J86"/>
  <c r="J59" s="1"/>
  <c r="BK82" i="9"/>
  <c r="J82" s="1"/>
  <c r="J30" s="1"/>
  <c r="AG63" i="1" s="1"/>
  <c r="AN63" s="1"/>
  <c r="BC54"/>
  <c r="W32" s="1"/>
  <c r="J30" i="4"/>
  <c r="AG57" i="1" s="1"/>
  <c r="AN57" s="1"/>
  <c r="BA54"/>
  <c r="W30"/>
  <c r="BB54"/>
  <c r="W31"/>
  <c r="AU54"/>
  <c r="AZ58"/>
  <c r="AV58" s="1"/>
  <c r="AT58" s="1"/>
  <c r="BD54"/>
  <c r="W33"/>
  <c r="J39" i="4" l="1"/>
  <c r="J63" i="7"/>
  <c r="J59" i="9"/>
  <c r="J41" i="7"/>
  <c r="J63" i="8"/>
  <c r="J41"/>
  <c r="J39" i="9"/>
  <c r="AX54" i="1"/>
  <c r="J30" i="2"/>
  <c r="AG55" i="1" s="1"/>
  <c r="AW54"/>
  <c r="AK30"/>
  <c r="AZ54"/>
  <c r="W29" s="1"/>
  <c r="J30" i="3"/>
  <c r="AG56" i="1"/>
  <c r="AN56" s="1"/>
  <c r="J30" i="5"/>
  <c r="AG59" i="1"/>
  <c r="AN59"/>
  <c r="AY54"/>
  <c r="AN55" l="1"/>
  <c r="J39" i="2"/>
  <c r="J39" i="3"/>
  <c r="J39" i="5"/>
  <c r="AG58" i="1"/>
  <c r="AN58" s="1"/>
  <c r="AV54"/>
  <c r="AK29" s="1"/>
  <c r="AG54" l="1"/>
  <c r="AK26"/>
  <c r="AK35" s="1"/>
  <c r="AT54"/>
  <c r="AN54" l="1"/>
</calcChain>
</file>

<file path=xl/sharedStrings.xml><?xml version="1.0" encoding="utf-8"?>
<sst xmlns="http://schemas.openxmlformats.org/spreadsheetml/2006/main" count="7867" uniqueCount="1203">
  <si>
    <t>Export Komplet</t>
  </si>
  <si>
    <t>VZ</t>
  </si>
  <si>
    <t>2.0</t>
  </si>
  <si>
    <t>ZAMOK</t>
  </si>
  <si>
    <t>False</t>
  </si>
  <si>
    <t>{ffccdad3-e670-4439-9a40-f4776039ec47}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</si>
  <si>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</si>
  <si>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</si>
  <si>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</si>
  <si>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</si>
  <si>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</si>
  <si>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</si>
  <si>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</si>
  <si>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</si>
  <si>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</si>
  <si>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</si>
  <si>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</si>
  <si>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Poldr P 7-2</t>
  </si>
  <si>
    <t>KSO:</t>
  </si>
  <si>
    <t/>
  </si>
  <si>
    <t>CC-CZ:</t>
  </si>
  <si>
    <t>Místo:</t>
  </si>
  <si>
    <t xml:space="preserve"> </t>
  </si>
  <si>
    <t>Datum:</t>
  </si>
  <si>
    <t>27. 6. 2020</t>
  </si>
  <si>
    <t>Zadavatel:</t>
  </si>
  <si>
    <t>IČ:</t>
  </si>
  <si>
    <t>ČR-SPÚ, Pobočka Svitavy</t>
  </si>
  <si>
    <t>DIČ:</t>
  </si>
  <si>
    <t>Uchazeč:</t>
  </si>
  <si>
    <t>Vyplň údaj</t>
  </si>
  <si>
    <t>Projektant:</t>
  </si>
  <si>
    <t>GAP Pardubice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</si>
  <si>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</si>
  <si>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</si>
  <si>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</si>
  <si>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</si>
  <si>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</si>
  <si>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</si>
  <si>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</si>
  <si>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</si>
  <si>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</si>
  <si>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</si>
  <si>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</si>
  <si>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</si>
  <si>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</si>
  <si>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</si>
  <si>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</si>
  <si>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</si>
  <si>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</si>
  <si>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</si>
  <si>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</si>
  <si>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</si>
  <si>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</si>
  <si>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</si>
  <si>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</si>
  <si>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</si>
  <si>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</si>
  <si>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</si>
  <si>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</si>
  <si>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</si>
  <si>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</si>
  <si>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</si>
  <si>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</si>
  <si>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</si>
  <si>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</si>
  <si>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</si>
  <si>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</si>
  <si>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</si>
  <si>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</si>
  <si>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</si>
  <si>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</si>
  <si>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</si>
  <si>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</si>
  <si>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</si>
  <si>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</si>
  <si>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</si>
  <si>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Zemní hráz a úpravy v zátopě</t>
  </si>
  <si>
    <t>STA</t>
  </si>
  <si>
    <t>1</t>
  </si>
  <si>
    <t>{18349ed0-0295-4e09-a480-664116f10537}</t>
  </si>
  <si>
    <t>832 1</t>
  </si>
  <si>
    <t>2</t>
  </si>
  <si>
    <t>SO 02</t>
  </si>
  <si>
    <t>Výpustný objekt</t>
  </si>
  <si>
    <t>{15517177-0f47-49be-9fb2-5fd6df7cb78e}</t>
  </si>
  <si>
    <t>832 3</t>
  </si>
  <si>
    <t>SO 03</t>
  </si>
  <si>
    <t>Bezpečnostní přeliv</t>
  </si>
  <si>
    <t>{2b72ea79-a8d6-4f3e-955d-1303d34cfe91}</t>
  </si>
  <si>
    <t>SO 04</t>
  </si>
  <si>
    <t>Vegetační úpravy</t>
  </si>
  <si>
    <t>{cc0ec506-9f38-45e0-883c-b4699682925e}</t>
  </si>
  <si>
    <t>823 2</t>
  </si>
  <si>
    <t>Soupis</t>
  </si>
  <si>
    <t>###NOINSERT###</t>
  </si>
  <si>
    <t>SO 04.1</t>
  </si>
  <si>
    <t>Následná péče 1. rok</t>
  </si>
  <si>
    <t>{de1757b3-82d7-4b99-b615-dafb2455ed1d}</t>
  </si>
  <si>
    <t>SO 04.2</t>
  </si>
  <si>
    <t>Následná péče 2. rok</t>
  </si>
  <si>
    <t>{11b792d7-03e5-4605-b911-0783642499d7}</t>
  </si>
  <si>
    <t>SO 04.3</t>
  </si>
  <si>
    <t>Následná péče 3. rok</t>
  </si>
  <si>
    <t>{f0b64bee-4f0c-4be0-b253-95b7a58ae72b}</t>
  </si>
  <si>
    <t>VON</t>
  </si>
  <si>
    <t>Vedlejší a ostatní náklady</t>
  </si>
  <si>
    <t>{a0dd6c61-ddf3-480c-9394-5a62b231fc01}</t>
  </si>
  <si>
    <t>KRYCÍ LIST SOUPISU PRACÍ</t>
  </si>
  <si>
    <t>Objekt:</t>
  </si>
  <si>
    <t>SO 01 - Zemní hráz a úpravy v zátopě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</si>
  <si>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</si>
  <si>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</si>
  <si>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</si>
  <si>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</si>
  <si>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</si>
  <si>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</si>
  <si>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</si>
  <si>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</si>
  <si>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</si>
  <si>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</si>
  <si>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</si>
  <si>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</si>
  <si>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</si>
  <si>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</si>
  <si>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</si>
  <si>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</si>
  <si>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</si>
  <si>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</si>
  <si>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</si>
  <si>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</si>
  <si>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</si>
  <si>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</si>
  <si>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</si>
  <si>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</si>
  <si>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</si>
  <si>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</si>
  <si>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</si>
  <si>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</si>
  <si>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</si>
  <si>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121151115</t>
  </si>
  <si>
    <t>Sejmutí ornice plochy do 500 m2 tl vrstvy do 300 mm strojně</t>
  </si>
  <si>
    <t>m2</t>
  </si>
  <si>
    <t>CS ÚRS 2020 01</t>
  </si>
  <si>
    <t>4</t>
  </si>
  <si>
    <t>1492108137</t>
  </si>
  <si>
    <t>PP</t>
  </si>
  <si>
    <t>Sejmutí ornice strojně při souvislé ploše přes 100 do 500 m2, tl. vrstvy přes 250 do 300 mm</t>
  </si>
  <si>
    <t>VV</t>
  </si>
  <si>
    <t>"deponie k uložení zeminy z SO 01 a SO 02 " 500,0</t>
  </si>
  <si>
    <t>121151125</t>
  </si>
  <si>
    <t>Sejmutí ornice plochy přes 500 m2 tl vrstvy do 300 mm strojně</t>
  </si>
  <si>
    <t>1532693229</t>
  </si>
  <si>
    <t>Sejmutí ornice strojně při souvislé ploše přes 500 m2, tl. vrstvy přes 250 do 300 mm</t>
  </si>
  <si>
    <t>"hráz - viz. Hmotová tabulka H." 238,6/0,3</t>
  </si>
  <si>
    <t>"zátopa - viz. Hmotová tabulka H." 407,5/0,3</t>
  </si>
  <si>
    <t>3</t>
  </si>
  <si>
    <t>122251405</t>
  </si>
  <si>
    <t>Vykopávky v zemníku na suchu v hornině třídy těžitelnosti I, skupiny 3 objem do 1000 m3 strojně</t>
  </si>
  <si>
    <t>m3</t>
  </si>
  <si>
    <t>687257343</t>
  </si>
  <si>
    <t>Vykopávky v zemnících na suchu strojně zapažených i nezapažených v hornině třídy těžitelnosti I skupiny 3 přes 500 do 1 000 m3</t>
  </si>
  <si>
    <t>"zátopa - viz. Hmotová tabulka H." 840,1</t>
  </si>
  <si>
    <t>"odpočet stoky " -32,0</t>
  </si>
  <si>
    <t>125253101</t>
  </si>
  <si>
    <t>Vykopávky melioračních kanálů pro meliorace zemědělské v hornině třídy těžitelnosti I, skupiny 3</t>
  </si>
  <si>
    <t>-900704856</t>
  </si>
  <si>
    <t>Vykopávky melioračních kanálů přívodních (závlahových) nebo odpadních pro jakoukoliv šířku kanálu, jeho hloubku a množství vykopávky pro zemědělské meliorace v hornině třídy těžitelnosti I skupiny 3</t>
  </si>
  <si>
    <t>"stoka v zátopě - viz. příčné řezy D.1.1.6" 61,5*2,6*0,2</t>
  </si>
  <si>
    <t>5</t>
  </si>
  <si>
    <t>131251104</t>
  </si>
  <si>
    <t>Hloubení jam nezapažených v hornině třídy těžitelnosti I, skupiny 3 objem do 500 m3 strojně</t>
  </si>
  <si>
    <t>810648215</t>
  </si>
  <si>
    <t>Hloubení nezapažených jam a zářezů strojně s urovnáním dna do předepsaného profilu a spádu v hornině třídy těžitelnosti I skupiny 3 přes 100 do 500 m3</t>
  </si>
  <si>
    <t>"hráz - viz. Hmotová tabulka H." 269,2</t>
  </si>
  <si>
    <t>"odpočet pat. drénu a zámku" -142,4</t>
  </si>
  <si>
    <t>6</t>
  </si>
  <si>
    <t>132251254</t>
  </si>
  <si>
    <t>Hloubení rýh nezapažených š do 2000 mm v hornině třídy těžitelnosti I, skupiny 3 objem do 500 m3 strojně</t>
  </si>
  <si>
    <t>-678060959</t>
  </si>
  <si>
    <t>Hloubení nezapažených rýh šířky přes 800 do 2 000 mm strojně s urovnáním dna do předepsaného profilu a spádu v hornině třídy těžitelnosti I skupiny 3 přes 100 do 500 m3</t>
  </si>
  <si>
    <t>"patní drén - viz. vzor. řezy D.1.1.4." 37,2*1,0*0,5</t>
  </si>
  <si>
    <t>"zavaz. zámek - viz. vzor. řezy D.1.1.4." (96,32-23,5)*1,7*1,0</t>
  </si>
  <si>
    <t>7</t>
  </si>
  <si>
    <t>162351103</t>
  </si>
  <si>
    <t>Vodorovné přemístění do 500 m výkopku/sypaniny z horniny třídy těžitelnosti I, skupiny 1 až 3</t>
  </si>
  <si>
    <t>-2124314274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</si>
  <si>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</si>
  <si>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"ornice na mezideponii" 646,1</t>
  </si>
  <si>
    <t>"ornice z mezideponie na ohumusování zátopy" (850,6+613,3)*0,1</t>
  </si>
  <si>
    <t>"ornice z deponie na ohumusování hráze" (232,1+238,4)*0,2</t>
  </si>
  <si>
    <t>"výkop z hráze na mezideponii" 126,8+142,4</t>
  </si>
  <si>
    <t>"výkop ze zemníku na mezideponii" 808,1+32,0</t>
  </si>
  <si>
    <t>"zemina z mezideponie na hráz " 772,5</t>
  </si>
  <si>
    <t>8</t>
  </si>
  <si>
    <t>162651112</t>
  </si>
  <si>
    <t>Vodorovné přemístění do 5000 m výkopku/sypaniny z horniny třídy těžitelnosti I, skupiny 1 až 3</t>
  </si>
  <si>
    <t>-1598226741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</si>
  <si>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</si>
  <si>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"přebytečná zemina " 808,1+32,0+126,8+142,4-(1,4+772,5)</t>
  </si>
  <si>
    <t>9</t>
  </si>
  <si>
    <t>167151101</t>
  </si>
  <si>
    <t>Nakládání výkopku z hornin třídy těžitelnosti I, skupiny 1 až 3 do 100 m3</t>
  </si>
  <si>
    <t>-800884851</t>
  </si>
  <si>
    <t>Nakládání, skládání a překládání neulehlého výkopku nebo sypaniny strojně nakládání, množství do 100 m3, z horniny třídy těžitelnosti I, skupiny 1 až 3</t>
  </si>
  <si>
    <t>10</t>
  </si>
  <si>
    <t>167151111</t>
  </si>
  <si>
    <t>Nakládání výkopku z hornin třídy těžitelnosti I, skupiny 1 až 3 přes 100 m3</t>
  </si>
  <si>
    <t>-1093068251</t>
  </si>
  <si>
    <t>Nakládání, skládání a překládání neulehlého výkopku nebo sypaniny strojně nakládání, množství přes 100 m3, z hornin třídy těžitelnosti I, skupiny 1 až 3</t>
  </si>
  <si>
    <t>"ornice na mezideponii" (500,0+2153,666)*0,3-150,0</t>
  </si>
  <si>
    <t>11</t>
  </si>
  <si>
    <t>171103202</t>
  </si>
  <si>
    <t>Uložení sypanin z horniny třídy těžitelnosti I a II, skupiny 1 až 4 do hrází nádrží se zhutněním 100 % PS C s příměsí jílu do 50 %</t>
  </si>
  <si>
    <t>-1651449836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</si>
  <si>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</si>
  <si>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"hráz - viz. Hmotová tabulka H." 772,5</t>
  </si>
  <si>
    <t>12</t>
  </si>
  <si>
    <t>171151131</t>
  </si>
  <si>
    <t>Uložení sypaniny z hornin nesoudržných a soudržných střídavě do násypů zhutněných</t>
  </si>
  <si>
    <t>899396006</t>
  </si>
  <si>
    <t>Uložení sypanin do násypů s rozprostřením sypaniny ve vrstvách a s hrubým urovnáním zhutněných z hornin nesoudržných a soudržných střídavě ukládaných</t>
  </si>
  <si>
    <t>"zátopa (zásyp stávaj. koryta) - viz. Hmotová tabulka H." 1,4</t>
  </si>
  <si>
    <t>13</t>
  </si>
  <si>
    <t>171251101</t>
  </si>
  <si>
    <t>Uložení sypaniny do násypů nezhutněných</t>
  </si>
  <si>
    <t>1589089596</t>
  </si>
  <si>
    <t>Uložení sypanin do násypů s rozprostřením sypaniny ve vrstvách a s hrubým urovnáním nezhutněných jakékoliv třídy těžitelnosti</t>
  </si>
  <si>
    <t>"přebytečná zemina " 335,4</t>
  </si>
  <si>
    <t>14</t>
  </si>
  <si>
    <t>181301111</t>
  </si>
  <si>
    <t>Rozprostření ornice tl vrstvy do 200 mm pl přes 500 m2 v rovině nebo ve svahu do 1:5 strojně</t>
  </si>
  <si>
    <t>-966198452</t>
  </si>
  <si>
    <t>Rozprostření a urovnání ornice v rovině nebo ve svahu sklonu do 1:5 strojně při souvislé ploše přes 500 m2, tl. vrstvy do 200 mm</t>
  </si>
  <si>
    <t>"zátopa - viz. Hmotová tabulka H. = ÚP - tl. 100 mm" 850,6</t>
  </si>
  <si>
    <t>181351103</t>
  </si>
  <si>
    <t>Rozprostření ornice tl vrstvy do 200 mm pl do 500 m2 v rovině nebo ve svahu do 1:5 strojně</t>
  </si>
  <si>
    <t>-9305230</t>
  </si>
  <si>
    <t>Rozprostření a urovnání ornice v rovině nebo ve svahu sklonu do 1:5 strojně při souvislé ploše přes 100 do 500 m2, tl. vrstvy do 200 mm</t>
  </si>
  <si>
    <t>"koruna hráze - viz. Situace D.1.1.1. - tl. 200 mm" 78,3*3,0-2*0,4*(2,0+1,5)</t>
  </si>
  <si>
    <t>16</t>
  </si>
  <si>
    <t>181351105</t>
  </si>
  <si>
    <t>Rozprostření ornice tl vrstvy do 300 mm pl do 500 m2 v rovině nebo ve svahu do 1:5 strojně</t>
  </si>
  <si>
    <t>-2018237019</t>
  </si>
  <si>
    <t>Rozprostření a urovnání ornice v rovině nebo ve svahu sklonu do 1:5 strojně při souvislé ploše přes 100 do 500 m2, tl. vrstvy přes 250 do 300 mm</t>
  </si>
  <si>
    <t>"deponie k uložení zeminy (zpětné rozprostření v tl. 300 mm)" 500,0</t>
  </si>
  <si>
    <t>17</t>
  </si>
  <si>
    <t>181351116</t>
  </si>
  <si>
    <t>Rozprostření ornice tl vrstvy do 400 mm pl přes 500 m2 v rovině nebo ve svahu do 1:5 strojně</t>
  </si>
  <si>
    <t>-1511902732</t>
  </si>
  <si>
    <t>Rozprostření a urovnání ornice v rovině nebo ve svahu sklonu do 1:5 strojně při souvislé ploše přes 500 m2, tl. vrstvy přes 300 do 400 mm</t>
  </si>
  <si>
    <t>P</t>
  </si>
  <si>
    <t xml:space="preserve">Poznámka k položce:_x000D_
plocha parcely KN 3363 = 1101 m2_x000D_
</t>
  </si>
  <si>
    <t>"přebytečná ornice - tl. 370 mm" (646,1-(146,4+94,1))/0,37</t>
  </si>
  <si>
    <t>18</t>
  </si>
  <si>
    <t>181951111</t>
  </si>
  <si>
    <t>Úprava pláně v hornině třídy těžitelnosti I, skupiny 1 až 3 bez zhutnění</t>
  </si>
  <si>
    <t>-1224708420</t>
  </si>
  <si>
    <t>Úprava pláně vyrovnáním výškových rozdílů strojně v hornině třídy těžitelnosti I, skupiny 1 až 3 bez zhutnění</t>
  </si>
  <si>
    <t>"zátopa - viz. Hmotová tabulka H." 850,6</t>
  </si>
  <si>
    <t>19</t>
  </si>
  <si>
    <t>181951112</t>
  </si>
  <si>
    <t>Úprava pláně v hornině třídy těžitelnosti I, skupiny 1 až 3 se zhutněním</t>
  </si>
  <si>
    <t>-273648557</t>
  </si>
  <si>
    <t>Úprava pláně vyrovnáním výškových rozdílů strojně v hornině třídy těžitelnosti I, skupiny 1 až 3 se zhutněním</t>
  </si>
  <si>
    <t>"koruna hráze - viz. Situace D.1.1.1." 78,3*3,0-2*0,4*(2,0+1,5)</t>
  </si>
  <si>
    <t>"zákl. spára hráze - viz. Hmotová tabulka H." 1112,7</t>
  </si>
  <si>
    <t>20</t>
  </si>
  <si>
    <t>182151111</t>
  </si>
  <si>
    <t>Svahování v zářezech v hornině třídy těžitelnosti I, skupiny 1 až 3</t>
  </si>
  <si>
    <t>1510529915</t>
  </si>
  <si>
    <t>Svahování trvalých svahů do projektovaných profilů strojně s potřebným přemístěním výkopku při svahování v zářezech v hornině třídy těžitelnosti I, skupiny 1 až 3</t>
  </si>
  <si>
    <t>"zátopa - viz. Hmotová tabulka H." 653,1</t>
  </si>
  <si>
    <t>182251101</t>
  </si>
  <si>
    <t>Svahování násypů</t>
  </si>
  <si>
    <t>1677822048</t>
  </si>
  <si>
    <t>Svahování trvalých svahů do projektovaných profilů strojně s potřebným přemístěním výkopku při svahování násypů v jakékoliv hornině</t>
  </si>
  <si>
    <t>"hráz - viz. Hmotová tabulka H." 506,0</t>
  </si>
  <si>
    <t>22</t>
  </si>
  <si>
    <t>182351123</t>
  </si>
  <si>
    <t>Rozprostření ornice pl do 500 m2 ve svahu přes 1:5 tl vrstvy do 200 mm strojně</t>
  </si>
  <si>
    <t>2067436060</t>
  </si>
  <si>
    <t>Rozprostření a urovnání ornice ve svahu sklonu přes 1:5 strojně při souvislé ploše přes 100 do 500 m2, tl. vrstvy do 200 mm</t>
  </si>
  <si>
    <t>"hráz - viz. Hmotová tabulka H. (bez koruny) - tl. 200 mm" 470,5-232,1</t>
  </si>
  <si>
    <t>23</t>
  </si>
  <si>
    <t>182351133</t>
  </si>
  <si>
    <t>Rozprostření ornice pl přes 500 m2 ve svahu nad 1:5 tl vrstvy do 200 mm strojně</t>
  </si>
  <si>
    <t>1604290852</t>
  </si>
  <si>
    <t>Rozprostření a urovnání ornice ve svahu sklonu přes 1:5 strojně při souvislé ploše přes 500 m2, tl. vrstvy do 200 mm</t>
  </si>
  <si>
    <t>"zátopa - viz. Hmotová tabulka H. bez ÚP - tl. 100 mm" 1463,9-850,6</t>
  </si>
  <si>
    <t>Zakládání</t>
  </si>
  <si>
    <t>24</t>
  </si>
  <si>
    <t>211571111</t>
  </si>
  <si>
    <t>Výplň odvodňovacích žeber nebo trativodů štěrkopískem tříděným</t>
  </si>
  <si>
    <t>-1427365297</t>
  </si>
  <si>
    <t>Výplň kamenivem do rýh odvodňovacích žeber nebo trativodů bez zhutnění, s úpravou povrchu výplně štěrkopískem tříděným</t>
  </si>
  <si>
    <t>Poznámka k položce:_x000D_
ŠP fr. 0-4 mm: od celkové kubatury je odečteno lože pohozu (filtrační vrstva).</t>
  </si>
  <si>
    <t>"patní drén - viz. Hmotová tabulka H. (ŠP fr. 0-4 mm)" 43,5-23,5</t>
  </si>
  <si>
    <t>"patní drén - viz. Hmotová tabulka H. (ŠP fr. 0-63 mm)" 41,4</t>
  </si>
  <si>
    <t>Vodorovné konstrukce</t>
  </si>
  <si>
    <t>25</t>
  </si>
  <si>
    <t>457572111</t>
  </si>
  <si>
    <t>Filtrační vrstvy ze štěrkopísku se zhutněním frakce od 0 až 8 do 0 až 32 mm</t>
  </si>
  <si>
    <t>-2067790849</t>
  </si>
  <si>
    <t>Filtrační vrstvy jakékoliv tloušťky a sklonu ze štěrkopísků se zhutněním do 10 pojezdů/m3, frakce od 0-8 do 0-32 mm</t>
  </si>
  <si>
    <t>Poznámka k položce:_x000D_
ŠP fr. 0-4 mm</t>
  </si>
  <si>
    <t>"pod opevnění vodorysu hráze - viz. Hmotová tabulka H." 46,9/0,2*0,1</t>
  </si>
  <si>
    <t>26</t>
  </si>
  <si>
    <t>464531112</t>
  </si>
  <si>
    <t>Pohoz z hrubého drceného kamenivo zrno 63 až 125 mm z terénu</t>
  </si>
  <si>
    <t>-1572505727</t>
  </si>
  <si>
    <t>Pohoz dna nebo svahů jakékoliv tloušťky z hrubého drceného kameniva, z terénu, frakce 63 - 125 mm</t>
  </si>
  <si>
    <t>"opevnění vodorysu hráze - viz. Hmotová tabulka H." 46,9</t>
  </si>
  <si>
    <t>Trubní vedení</t>
  </si>
  <si>
    <t>27</t>
  </si>
  <si>
    <t>851351131</t>
  </si>
  <si>
    <t>Montáž potrubí z trub litinových hrdlových s integrovaným těsněním otevřený výkop DN 200</t>
  </si>
  <si>
    <t>m</t>
  </si>
  <si>
    <t>716895757</t>
  </si>
  <si>
    <t>Montáž potrubí z trub litinových tlakových hrdlových v otevřeném výkopu s integrovaným těsněním DN 200</t>
  </si>
  <si>
    <t>"vyústění drénu - viz. TZ D.3" 1,0</t>
  </si>
  <si>
    <t>28</t>
  </si>
  <si>
    <t>M</t>
  </si>
  <si>
    <t>55253004</t>
  </si>
  <si>
    <t>trouba vodovodní litinová hrdlová Pz dl 6m DN 200</t>
  </si>
  <si>
    <t>-318585573</t>
  </si>
  <si>
    <t>29</t>
  </si>
  <si>
    <t>857351131</t>
  </si>
  <si>
    <t>Montáž litinových tvarovek jednoosých hrdlových otevřený výkop s integrovaným těsněním DN 200</t>
  </si>
  <si>
    <t>kus</t>
  </si>
  <si>
    <t>-1345532178</t>
  </si>
  <si>
    <t>Montáž litinových tvarovek na potrubí litinovém tlakovém jednoosých na potrubí z trub hrdlových v otevřeném výkopu, kanálu nebo v šachtě s integrovaným těsněním DN 200</t>
  </si>
  <si>
    <t>30</t>
  </si>
  <si>
    <t>28611558-R</t>
  </si>
  <si>
    <t>přechodový kus kanalizace plastové KG na litinové DN 200</t>
  </si>
  <si>
    <t>408142860</t>
  </si>
  <si>
    <t>31</t>
  </si>
  <si>
    <t>871218113</t>
  </si>
  <si>
    <t>Kladení drenážního potrubí z flexibilního PVC průměru do 65 mm</t>
  </si>
  <si>
    <t>232029198</t>
  </si>
  <si>
    <t>Kladení drenážního potrubí z plastických hmot do připravené rýhy z flexibilního PVC, průměru do 65 mm</t>
  </si>
  <si>
    <t>"patní drén - viz. TZ D.4" 37,2</t>
  </si>
  <si>
    <t>32</t>
  </si>
  <si>
    <t>28611226</t>
  </si>
  <si>
    <t>trubka drenážní flexibilní celoperforovaná PVC-U SN 4 DN 200 pro meliorace, dočasné nebo odlehčovací drenáže</t>
  </si>
  <si>
    <t>-221608167</t>
  </si>
  <si>
    <t>37,2*1,01</t>
  </si>
  <si>
    <t>Ostatní konstrukce a práce, bourání</t>
  </si>
  <si>
    <t>33</t>
  </si>
  <si>
    <t>966999001-R</t>
  </si>
  <si>
    <t>M+D Závora uzamykatelná</t>
  </si>
  <si>
    <t>kpl</t>
  </si>
  <si>
    <t>-1579753257</t>
  </si>
  <si>
    <t>Poznámka k položce:_x000D_
Pevný sloupek se sklopnou nebo otočnou vodorovnou částí.</t>
  </si>
  <si>
    <t>998</t>
  </si>
  <si>
    <t>Přesun hmot</t>
  </si>
  <si>
    <t>34</t>
  </si>
  <si>
    <t>998321011</t>
  </si>
  <si>
    <t>Přesun hmot pro hráze přehradní zemní a kamenité</t>
  </si>
  <si>
    <t>t</t>
  </si>
  <si>
    <t>953909346</t>
  </si>
  <si>
    <t>Přesun hmot pro objekty hráze přehradní zemní a kamenité dopravní vzdálenost do 500 m</t>
  </si>
  <si>
    <t>SO 02 - Výpustný objekt</t>
  </si>
  <si>
    <t xml:space="preserve">    3 - Svislé a kompletní konstrukce</t>
  </si>
  <si>
    <t>PSV - Práce a dodávky PSV</t>
  </si>
  <si>
    <t xml:space="preserve">    767 - Konstrukce zámečnické</t>
  </si>
  <si>
    <t xml:space="preserve">    783 - Dokončovací práce - nátěry</t>
  </si>
  <si>
    <t>115001105</t>
  </si>
  <si>
    <t>Převedení vody potrubím DN do 600</t>
  </si>
  <si>
    <t>1951996211</t>
  </si>
  <si>
    <t>Převedení vody potrubím průměru DN přes 300 do 600</t>
  </si>
  <si>
    <t>115101201</t>
  </si>
  <si>
    <t>Čerpání vody na dopravní výšku do 10 m průměrný přítok do 500 l/min</t>
  </si>
  <si>
    <t>hod</t>
  </si>
  <si>
    <t>-920187935</t>
  </si>
  <si>
    <t>Čerpání vody na dopravní výšku do 10 m s uvažovaným průměrným přítokem do 500 l/min</t>
  </si>
  <si>
    <t>-1234511070</t>
  </si>
  <si>
    <t>"předpolí prahů - viz. D.1.2.1 " 5,0*3,5*0,7+2,0*5,2*0,4</t>
  </si>
  <si>
    <t>"vývar - viz. D.1.2.1 " 7,7*4,5*2,2</t>
  </si>
  <si>
    <t>"výpust. potrubí - viz. D.1.2.1 " 11,0*2,4*0,8+0,8*0,8/2*2,4</t>
  </si>
  <si>
    <t>"požerák - viz. D.1.2.1 " 2,5*2,4*1,3</t>
  </si>
  <si>
    <t>"předpolí požeráku - viz. D.1.2.1 " 4,16*3,3*1,7</t>
  </si>
  <si>
    <t>"přístup k požeráku - viz. D.1.2.1 " 0,25*1,4*0,1</t>
  </si>
  <si>
    <t>132254202</t>
  </si>
  <si>
    <t>Hloubení zapažených rýh š do 2000 mm v hornině třídy těžitelnosti I, skupiny 3 objem do 50 m3</t>
  </si>
  <si>
    <t>-1415018410</t>
  </si>
  <si>
    <t>Hloubení zapažených rýh šířky přes 800 do 2 000 mm strojně s urovnáním dna do předepsaného profilu a spádu v hornině třídy těžitelnosti I skupiny 3 přes 20 do 50 m3</t>
  </si>
  <si>
    <t>"výtok. čelo - viz. D.1.2.1 (90%)" 5,0*2,0*1,9*0,9</t>
  </si>
  <si>
    <t>"zajišť. prahy - viz. D.1.2.1 " 6,2*1,3*1,6+9,8*0,9*1,2</t>
  </si>
  <si>
    <t>132354202</t>
  </si>
  <si>
    <t>Hloubení zapažených rýh š do 2000 mm v hornině třídy těžitelnosti II, skupiny 4 objem do 50 m3</t>
  </si>
  <si>
    <t>-39154270</t>
  </si>
  <si>
    <t>Hloubení zapažených rýh šířky přes 800 do 2 000 mm strojně s urovnáním dna do předepsaného profilu a spádu v hornině třídy těžitelnosti II skupiny 4 přes 20 do 50 m3</t>
  </si>
  <si>
    <t>"výtok. čelo - viz. D.1.2.1 (10%)" 5,0*2,0*1,9*0,1</t>
  </si>
  <si>
    <t>151101101</t>
  </si>
  <si>
    <t>Zřízení příložného pažení a rozepření stěn rýh hl do 2 m</t>
  </si>
  <si>
    <t>-701661259</t>
  </si>
  <si>
    <t>Zřízení pažení a rozepření stěn rýh pro podzemní vedení příložné pro jakoukoliv mezerovitost, hloubky do 2 m</t>
  </si>
  <si>
    <t>"výtok. čelo " 5,0*2*1,9</t>
  </si>
  <si>
    <t>"zajišť. práh" 6,2*2*1,6</t>
  </si>
  <si>
    <t>151101111</t>
  </si>
  <si>
    <t>Odstranění příložného pažení a rozepření stěn rýh hl do 2 m</t>
  </si>
  <si>
    <t>1843724752</t>
  </si>
  <si>
    <t>Odstranění pažení a rozepření stěn rýh pro podzemní vedení s uložením materiálu na vzdálenost do 3 m od kraje výkopu příložné, hloubky do 2 m</t>
  </si>
  <si>
    <t>153191121</t>
  </si>
  <si>
    <t>Zřízení těsnění hradicích stěn ze zhutněné sypaniny</t>
  </si>
  <si>
    <t>52522952</t>
  </si>
  <si>
    <t>Těsnění hradicích stěn nepropustnou hrázkou ze zhutněné sypaniny při stěně nebo nepropustnou výplní ze zhutněné sypaniny mezi stěnami zřízení</t>
  </si>
  <si>
    <t>"požerák - viz. D.1.2.1 " 0,8*1,93*0,15</t>
  </si>
  <si>
    <t>1071890186</t>
  </si>
  <si>
    <t>"přebytečná zemina" 145,7+40,6-(37,2+0,2)</t>
  </si>
  <si>
    <t>162651132</t>
  </si>
  <si>
    <t>Vodorovné přemístění do 5000 m výkopku/sypaniny z horniny třídy těžitelnosti II, skupiny 4 a 5</t>
  </si>
  <si>
    <t>1569919039</t>
  </si>
  <si>
    <t>Vodorovné přemístění výkopku nebo sypaniny po suchu na obvyklém dopravním prostředku, bez naložení výkopku, avšak se složením bez rozhrnutí z horniny třídy těžitelnosti II na vzdálenost skupiny 4 a 5 na vzdálenost přes 4 000 do 5 000 m</t>
  </si>
  <si>
    <t>"přebytečná zemina" 1,9</t>
  </si>
  <si>
    <t>440758698</t>
  </si>
  <si>
    <t>"přebytečná zemina" 145,7+40,6-37,2</t>
  </si>
  <si>
    <t>"jílové těsnění do požeráku" -0,2</t>
  </si>
  <si>
    <t>171201101</t>
  </si>
  <si>
    <t>CS ÚRS 2017 01</t>
  </si>
  <si>
    <t>765962553</t>
  </si>
  <si>
    <t>Uložení sypaniny do násypů s rozprostřením sypaniny ve vrstvách a s hrubým urovnáním nezhutněných z jakýchkoliv hornin</t>
  </si>
  <si>
    <t>"přebytečná zemina" 148,9+1,9</t>
  </si>
  <si>
    <t>174101101</t>
  </si>
  <si>
    <t>Zásyp jam, šachet rýh nebo kolem objektů sypaninou se zhutněním</t>
  </si>
  <si>
    <t>745620167</t>
  </si>
  <si>
    <t>Zásyp sypaninou z jakékoliv horniny strojně s uložením výkopku ve vrstvách se zhutněním jam, šachet, rýh nebo kolem objektů v těchto vykopávkách</t>
  </si>
  <si>
    <t>"výtok. čelo " 5,0*1,0*1,9</t>
  </si>
  <si>
    <t>"výpust. potrubí " 11,0*(2,4*0,8-1,55*0,8)+0,8*0,8/2*0,6</t>
  </si>
  <si>
    <t>"požerák " 2,5*2,4*1,3-2,0*1,83*1,3</t>
  </si>
  <si>
    <t>"zajišť. prahy - viz. D.1.2.1 " 6,2*1,0*1,6+9,8*0,6*1,2</t>
  </si>
  <si>
    <t>273313811</t>
  </si>
  <si>
    <t>Základové desky z betonu tř. C 25/30 XC4, XF3</t>
  </si>
  <si>
    <t>1645186699</t>
  </si>
  <si>
    <t>Základy z betonu prostého desky z betonu kamenem neprokládaného tř. C 25/30 XC4, XF3</t>
  </si>
  <si>
    <t>"výtok. čelo - viz. D.1.2.1 " 5,0*1,0*0,1</t>
  </si>
  <si>
    <t>"výpustné potrubí - viz. D.1.2.1 " 11,0*1,81*0,1+0,8*0,8/2*1,81</t>
  </si>
  <si>
    <t>"požerák - viz. D.1.2.1 " 2,0*1,83*0,1</t>
  </si>
  <si>
    <t>"zajišť. prahy - viz. D.1.2.1 " (6,2+9,8)*0,3*0,1</t>
  </si>
  <si>
    <t>273351121</t>
  </si>
  <si>
    <t>Zřízení bednění základových desek</t>
  </si>
  <si>
    <t>-122710327</t>
  </si>
  <si>
    <t>Bednění základů desek zřízení</t>
  </si>
  <si>
    <t>"výtok. čelo " (5,0+1,0)*2*0,1</t>
  </si>
  <si>
    <t>"výpustné potrubí " 11,0*2*0,1+0,8*0,8/2*2</t>
  </si>
  <si>
    <t>"požerák " (2,0+1,83)*2*0,1</t>
  </si>
  <si>
    <t>"zajišť. prahy " (6,2+3*0,3)*2*0,1+(9,8+0,3)*2*0,1</t>
  </si>
  <si>
    <t>273351122</t>
  </si>
  <si>
    <t>Odstranění bednění základových desek</t>
  </si>
  <si>
    <t>1322371220</t>
  </si>
  <si>
    <t>Bednění základů desek odstranění</t>
  </si>
  <si>
    <t>274322611</t>
  </si>
  <si>
    <t>Základové pasy ze ŽB se zvýšenými nároky na prostředí tř. C 30/37 XC4, XF3</t>
  </si>
  <si>
    <t>903459781</t>
  </si>
  <si>
    <t>Základy z betonu železového (bez výztuže) pasy z betonu se zvýšenými nároky na prostředí tř. C 30/37 XC4, XF3</t>
  </si>
  <si>
    <t>"výtok. čelo - viz. D.1.2.1 " 5,0*(1,0*2,0+0,45*1,1)</t>
  </si>
  <si>
    <t>"základ požeráku - viz. D.1.2.1 " 2,0*1,83*1,2-1,4*1,23*0,75</t>
  </si>
  <si>
    <t>"zajišť. prahy - viz. D.1.2.1 " (1,1*1,8+1,0*1,4+1,0*0,6+0,35*0,9+2,2*0,9/2)*2*0,3+9,8*0,3*1,1</t>
  </si>
  <si>
    <t>274351121</t>
  </si>
  <si>
    <t>Zřízení bednění základových pasů rovného</t>
  </si>
  <si>
    <t>-200745595</t>
  </si>
  <si>
    <t>Bednění základů pasů rovné zřízení</t>
  </si>
  <si>
    <t>"výtok. čelo" (5,0+1,0)*2*2,0+(5,0+0,45)*2*1,1</t>
  </si>
  <si>
    <t>"základ požeráku " (2,0+1,83)*2*1,2</t>
  </si>
  <si>
    <t>"zajišť. prahy - viz. D.1.2.1 " (1,1*1,8+1,0*1,4+1,0*0,6+0,35*0,9+2,2*0,9/2)*2*2+0,3*2,7*2+(9,8+0,3)*2*1,1</t>
  </si>
  <si>
    <t>274351122</t>
  </si>
  <si>
    <t>Odstranění bednění základových pasů rovného</t>
  </si>
  <si>
    <t>1519681008</t>
  </si>
  <si>
    <t>Bednění základů pasů rovné odstranění</t>
  </si>
  <si>
    <t>274362021</t>
  </si>
  <si>
    <t>Výztuž základových pásů svařovanými sítěmi Kari</t>
  </si>
  <si>
    <t>-251781235</t>
  </si>
  <si>
    <t>Výztuž základů pasů ze svařovaných sítí z drátů typu KARI</t>
  </si>
  <si>
    <t>"výtok. čelo + základ požeráku - viz. D.1.2.1 " 59,43*7,9*0,001</t>
  </si>
  <si>
    <t>"prahy - viz. D.1.2.1 (odpočet obetonování potrubí)" 97,88*5,4*0,001-0,278</t>
  </si>
  <si>
    <t>Svislé a kompletní konstrukce</t>
  </si>
  <si>
    <t>316911112</t>
  </si>
  <si>
    <t>Osazení kamenných krycích desek tl nad 180 do 300 mm</t>
  </si>
  <si>
    <t>-1851859525</t>
  </si>
  <si>
    <t>Osazení kamenných krycích desek na cementovou maltu s vyspárováním i vypálením spár, tl. desek přes 180 do 300 mm</t>
  </si>
  <si>
    <t>"římsa výtok. čela - viz. D.1.2.1 " 5,2*1,0</t>
  </si>
  <si>
    <t>58399001-R</t>
  </si>
  <si>
    <t>Pískovcový parapet tl. 25 cm</t>
  </si>
  <si>
    <t>-1259492009</t>
  </si>
  <si>
    <t>321213345</t>
  </si>
  <si>
    <t>Zdivo nadzákladové z lomového kamene vodních staveb obkladní s vyspárováním</t>
  </si>
  <si>
    <t>1211897453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</si>
  <si>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</si>
  <si>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"výtok. čelo - viz. D.1.2.1 " 5,0*0,25*1,1-3,14*0,4*0,4*0,25</t>
  </si>
  <si>
    <t>321321115</t>
  </si>
  <si>
    <t>Konstrukce vodních staveb ze ŽB mrazuvzdorného tř. C 25/30 XC4, XF3</t>
  </si>
  <si>
    <t>1549259248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</si>
  <si>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 XC4, XF3</t>
  </si>
  <si>
    <t>"obetonování výpust. potrubí - viz. D.1.2.1" 11,3*(1,53*1,4-3,14*0,4*0,4)</t>
  </si>
  <si>
    <t>"podkl. trámky " 5*2*1,0*0,3*0,3</t>
  </si>
  <si>
    <t>321351010</t>
  </si>
  <si>
    <t>Bednění konstrukcí vodních staveb rovinné - zřízení</t>
  </si>
  <si>
    <t>-200430495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</si>
  <si>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</si>
  <si>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"obetonování výpust. potrubí " 11,3*1,15*2</t>
  </si>
  <si>
    <t>"podkl. trámky " 5*2*(1,0+0,3)*2*0,3</t>
  </si>
  <si>
    <t>321352010</t>
  </si>
  <si>
    <t>Bednění konstrukcí vodních staveb rovinné - odstranění</t>
  </si>
  <si>
    <t>-1272723965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</si>
  <si>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</si>
  <si>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321368211</t>
  </si>
  <si>
    <t>Výztuž železobetonových konstrukcí vodních staveb ze svařovaných sítí</t>
  </si>
  <si>
    <t>-1950944639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</si>
  <si>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</si>
  <si>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"obetonování výpust. potrubí - viz. D.1.2.1" 11,2*4,6*5,4*0,001</t>
  </si>
  <si>
    <t>"podkl. trámky " 5*2*0,9*0,2*7,9*0,001</t>
  </si>
  <si>
    <t>328999001-R</t>
  </si>
  <si>
    <t>M+D Prefabrikovaného požeráku 1,4 x 1,23 m třídlužového vč. vystrojení a uzamykatelného pozinkovaného poklopu</t>
  </si>
  <si>
    <t>-1182579868</t>
  </si>
  <si>
    <t xml:space="preserve">Poznámka k položce:_x000D_
Součástí požeráku je uzamykatelný poklop, česle, škrticí profil DN 300, žebřík a vodící drážky. Kovové prvky budou upraveny žárovým zinkováním._x000D_
Celková výška požeráku - 3,4 m (nad základem - 2,65 m + do základu - 0,75 m)._x000D_
</t>
  </si>
  <si>
    <t>451561111</t>
  </si>
  <si>
    <t>Lože pod dlažby z kameniva drceného drobného vrstva tl do 100 mm</t>
  </si>
  <si>
    <t>-889866798</t>
  </si>
  <si>
    <t>Lože pod dlažby z kameniva drceného drobného, tl. vrstvy do 100 mm</t>
  </si>
  <si>
    <t>Poznámka k položce:_x000D_
ŠD fr. 4-8 mm</t>
  </si>
  <si>
    <t>"přístup k požeráku - viz. D.1.2.1 " 2,67*1,4</t>
  </si>
  <si>
    <t>451571111</t>
  </si>
  <si>
    <t>Lože pod dlažby ze štěrkopísku vrstva tl do 100 mm</t>
  </si>
  <si>
    <t>-324725</t>
  </si>
  <si>
    <t>Lože pod dlažby ze štěrkopísků, tl. vrstvy do 100 mm</t>
  </si>
  <si>
    <t>"předpolí požeráku - viz. D.1.2.1 " 4,75*6,1</t>
  </si>
  <si>
    <t>"vývar - viz. D.1.2.1 " 7,7*7,4</t>
  </si>
  <si>
    <t>462511270</t>
  </si>
  <si>
    <t>Zához z lomového kamene bez proštěrkování z terénu hmotnost do 200 kg</t>
  </si>
  <si>
    <t>-835015955</t>
  </si>
  <si>
    <t>Zához z lomového kamene neupraveného záhozového bez proštěrkování z terénu, hmotnosti jednotlivých kamenů do 200 kg</t>
  </si>
  <si>
    <t>"předpolí prahů - viz. D.1.2.1 " (5,0*6,0+2,0*5,2)*0,4</t>
  </si>
  <si>
    <t>462519002</t>
  </si>
  <si>
    <t>Příplatek za urovnání ploch záhozu z lomového kamene hmotnost do 200 kg</t>
  </si>
  <si>
    <t>-181370181</t>
  </si>
  <si>
    <t>Zához z lomového kamene neupraveného záhozového Příplatek k cenám za urovnání viditelných ploch záhozu z kamene, hmotnosti jednotlivých kamenů do 200 kg</t>
  </si>
  <si>
    <t>"předpolí prahů - viz. D.1.2.1 " 5,0*6,0+2,0*5,2</t>
  </si>
  <si>
    <t>463212111</t>
  </si>
  <si>
    <t>Rovnanina z lomového kamene upraveného s vyklínováním spár úlomky kamene</t>
  </si>
  <si>
    <t>559385638</t>
  </si>
  <si>
    <t>Rovnanina z lomového kamene upraveného, tříděného jakékoliv tloušťky rovnaniny s vyklínováním spár a dutin úlomky kamene</t>
  </si>
  <si>
    <t>"přístup k požeráku - viz. D.1.2.1 " (2,67*0,25+2,0*0,3+1,0*0,3)*1,4</t>
  </si>
  <si>
    <t>"předpolí požeráku - viz. D.1.2.1 " 4,75*6,0*0,4</t>
  </si>
  <si>
    <t>"vývar - viz. D.1.2.1 " 7,7*7,0*0,6</t>
  </si>
  <si>
    <t>465513227</t>
  </si>
  <si>
    <t>Dlažba z lomového kamene na cementovou maltu s vyspárováním tl 250 mm pro hydromeliorace</t>
  </si>
  <si>
    <t>-1892826690</t>
  </si>
  <si>
    <t>Dlažba z lomového kamene lomařsky upraveného na cementovou maltu, s vyspárováním cementovou maltou, tl. kamene 250 mm</t>
  </si>
  <si>
    <t>"dno požeráku - viz. D.1.2.1 " 1,5*1,0</t>
  </si>
  <si>
    <t>35</t>
  </si>
  <si>
    <t>822442111</t>
  </si>
  <si>
    <t>Montáž potrubí z trub TZH s integrovaným těsněním otevřený výkop sklon do 20 % DN 600</t>
  </si>
  <si>
    <t>-1852149511</t>
  </si>
  <si>
    <t>Montáž potrubí z trub železobetonových hrdlových v otevřeném výkopu ve sklonu do 20 % s integrovaným těsněním DN 600</t>
  </si>
  <si>
    <t>"výpustné potrubí - viz. D.1.2.1 " 12,45</t>
  </si>
  <si>
    <t>36</t>
  </si>
  <si>
    <t>59222001</t>
  </si>
  <si>
    <t>trouba ŽB hrdlová DN 600</t>
  </si>
  <si>
    <t>1353411380</t>
  </si>
  <si>
    <t>12,45*1,01</t>
  </si>
  <si>
    <t>37</t>
  </si>
  <si>
    <t>899999016-R</t>
  </si>
  <si>
    <t>Řezání trub DN 600 0°- 60°</t>
  </si>
  <si>
    <t>1271404321</t>
  </si>
  <si>
    <t>38</t>
  </si>
  <si>
    <t>931626212</t>
  </si>
  <si>
    <t>Úprava dilatační spáry těžkými asfaltovými pásy</t>
  </si>
  <si>
    <t>1024598357</t>
  </si>
  <si>
    <t>Úprava dilatační spáry konstrukcí z prostého nebo železového betonu asfaltová úprava těžkými asfaltovými pásy</t>
  </si>
  <si>
    <t>"požerák/výpust. potrubí " 1,23*1,5+0,3*1,81</t>
  </si>
  <si>
    <t>"výtok. čelo/potrubí - viz. D.1.2.1 " 1,81*1,5</t>
  </si>
  <si>
    <t>39</t>
  </si>
  <si>
    <t>931994101</t>
  </si>
  <si>
    <t>Těsnění pracovní spáry betonové konstrukce povrchovým těsnicím pásem</t>
  </si>
  <si>
    <t>-1828144483</t>
  </si>
  <si>
    <t>Těsnění spáry betonové konstrukce pásy, profily, tmely těsnicím pásem povrchovým, spáry pracovní</t>
  </si>
  <si>
    <t>"výpustné potrubí - viz. D.1.2.1 " 11,0*2+1,81</t>
  </si>
  <si>
    <t>"požerák - viz. D.1.2.1 " 1,4*2+0,83</t>
  </si>
  <si>
    <t>"výtok. čelo" 5,0*2</t>
  </si>
  <si>
    <t>40</t>
  </si>
  <si>
    <t>931994106</t>
  </si>
  <si>
    <t>Těsnění dilatační spáry betonové konstrukce vnitřním těsnicím pásem</t>
  </si>
  <si>
    <t>-1170109953</t>
  </si>
  <si>
    <t>Těsnění spáry betonové konstrukce pásy, profily, tmely těsnicím pásem vnitřním, spáry dilatační</t>
  </si>
  <si>
    <t>"zajišť. práh - viz. D.1.2.1 " 2*1,1</t>
  </si>
  <si>
    <t>"výtok. čelo/potrubí - viz. D.1.2.1 " 5,81</t>
  </si>
  <si>
    <t>41</t>
  </si>
  <si>
    <t>931994111</t>
  </si>
  <si>
    <t>Těsnění styčné spáry u prefa dílců bobtnajícím profilem</t>
  </si>
  <si>
    <t>853722747</t>
  </si>
  <si>
    <t>Těsnění spáry betonové konstrukce pásy, profily, tmely profilem, spáry styčné u prefa dílců bobtnajícím</t>
  </si>
  <si>
    <t>"požerák/výpust. potrubí " 4,0*2</t>
  </si>
  <si>
    <t>42</t>
  </si>
  <si>
    <t>931994142</t>
  </si>
  <si>
    <t>Těsnění dilatační spáry betonové konstrukce polyuretanovým tmelem do pl 4,0 cm2</t>
  </si>
  <si>
    <t>1596306262</t>
  </si>
  <si>
    <t>Těsnění spáry betonové konstrukce pásy, profily, tmely tmelem polyuretanovým spáry dilatační do 4,0 cm2</t>
  </si>
  <si>
    <t>"zajišť. práh - viz. D.1.2.1 " 2*2,5</t>
  </si>
  <si>
    <t>43</t>
  </si>
  <si>
    <t>934956124</t>
  </si>
  <si>
    <t>Hradítka z dubového dřeva tl 50 mm</t>
  </si>
  <si>
    <t>-1445865602</t>
  </si>
  <si>
    <t>Přepadová a ochranná zařízení nádrží dřevěná hradítka (dluže požeráku) š.150 mm, bez nátěru, s potřebným kováním z dubového dřeva, tl. 50 mm</t>
  </si>
  <si>
    <t>"požerák - viz. D.1.2.1 " (0,84+0,85)*1,93+0,87*1,4</t>
  </si>
  <si>
    <t>44</t>
  </si>
  <si>
    <t>936501111</t>
  </si>
  <si>
    <t>Limnigrafická lať</t>
  </si>
  <si>
    <t>-2024332626</t>
  </si>
  <si>
    <t>Limnigrafická lať osazená v jakémkoliv sklonu</t>
  </si>
  <si>
    <t>45</t>
  </si>
  <si>
    <t>941111121</t>
  </si>
  <si>
    <t>Montáž lešení řadového trubkového lehkého s podlahami zatížení do 200 kg/m2 š do 1,2 m v do 10 m</t>
  </si>
  <si>
    <t>1062798424</t>
  </si>
  <si>
    <t>Montáž lešení řadového trubkového lehkého pracovního s podlahami s provozním zatížením tř. 3 do 200 kg/m2 šířky tř. W09 přes 0,9 do 1,2 m, výšky do 10 m</t>
  </si>
  <si>
    <t>"výtok. čelo - viz. D.1.2.1 " 7,0*2,25</t>
  </si>
  <si>
    <t>46</t>
  </si>
  <si>
    <t>941111221</t>
  </si>
  <si>
    <t>Příplatek k lešení řadovému trubkovému lehkému s podlahami š 1,2 m v 10 m za první a ZKD den použití</t>
  </si>
  <si>
    <t>-1482707125</t>
  </si>
  <si>
    <t>Montáž lešení řadového trubkového lehkého pracovního s podlahami s provozním zatížením tř. 3 do 200 kg/m2 Příplatek za první a každý další den použití lešení k ceně -1121</t>
  </si>
  <si>
    <t>10*15,75</t>
  </si>
  <si>
    <t>47</t>
  </si>
  <si>
    <t>941111821</t>
  </si>
  <si>
    <t>Demontáž lešení řadového trubkového lehkého s podlahami zatížení do 200 kg/m2 š do 1,2 m v do 10 m</t>
  </si>
  <si>
    <t>508690756</t>
  </si>
  <si>
    <t>Demontáž lešení řadového trubkového lehkého pracovního s podlahami s provozním zatížením tř. 3 do 200 kg/m2 šířky tř. W09 přes 0,9 do 1,2 m, výšky do 10 m</t>
  </si>
  <si>
    <t>48</t>
  </si>
  <si>
    <t>998324011</t>
  </si>
  <si>
    <t>Přesun hmot pro objekty související se sypanými hrázemi a vodní elektrárny</t>
  </si>
  <si>
    <t>-1319494493</t>
  </si>
  <si>
    <t>Přesun hmot pro objekty budované v souvislosti se sypanými hrázemi a vodní elektrárny dopravní vzdálenost do 500 m</t>
  </si>
  <si>
    <t>PSV</t>
  </si>
  <si>
    <t>Práce a dodávky PSV</t>
  </si>
  <si>
    <t>767</t>
  </si>
  <si>
    <t>Konstrukce zámečnické</t>
  </si>
  <si>
    <t>49</t>
  </si>
  <si>
    <t>767995114</t>
  </si>
  <si>
    <t>Montáž atypických zámečnických konstrukcí hmotnosti do 50 kg</t>
  </si>
  <si>
    <t>kg</t>
  </si>
  <si>
    <t>-1778345556</t>
  </si>
  <si>
    <t>Montáž ostatních atypických zámečnických konstrukcí hmotnosti přes 20 do 50 kg</t>
  </si>
  <si>
    <t>"česle - viz. TZ D.1" (1,0+0,87)*2*2,09+11*1,0*1,88</t>
  </si>
  <si>
    <t>50</t>
  </si>
  <si>
    <t>55399101-R</t>
  </si>
  <si>
    <t>Ocelové česle 0,87 x 1,0 m žárově pozinkované</t>
  </si>
  <si>
    <t>1427555616</t>
  </si>
  <si>
    <t>51</t>
  </si>
  <si>
    <t>998767101</t>
  </si>
  <si>
    <t>Přesun hmot tonážní pro zámečnické konstrukce v objektech v do 6 m</t>
  </si>
  <si>
    <t>1233998345</t>
  </si>
  <si>
    <t>Přesun hmot pro zámečnické konstrukce stanovený z hmotnosti přesunovaného materiálu vodorovná dopravní vzdálenost do 50 m v objektech výšky do 6 m</t>
  </si>
  <si>
    <t>783</t>
  </si>
  <si>
    <t>Dokončovací práce - nátěry</t>
  </si>
  <si>
    <t>52</t>
  </si>
  <si>
    <t>783999001-R</t>
  </si>
  <si>
    <t>Ochranný nátěr beton. konstr. ve styku se zeminou dvojnásobný_x000D_
 (jílové mléko)</t>
  </si>
  <si>
    <t>-366833635</t>
  </si>
  <si>
    <t xml:space="preserve">Ochranný nátěr beton. konstr. ve styku se zeminou dvojnásobný (jílové mléko)
</t>
  </si>
  <si>
    <t>"výtok. čelo " (5,0+1,0)*2*2,0-3,5*1,5+(5,0+2*0,45)*0,9</t>
  </si>
  <si>
    <t>"požerák " (2,0+1,83)*2*1,2+1,4*1,0*2+1,23*1,15-1,56*1,3</t>
  </si>
  <si>
    <t>"obetonování výpust. potrubí " 11,3*4,0</t>
  </si>
  <si>
    <t>SO 03 - Bezpečnostní přeliv</t>
  </si>
  <si>
    <t>272032562</t>
  </si>
  <si>
    <t>"základová spára" 23,0*8,0</t>
  </si>
  <si>
    <t>273311511</t>
  </si>
  <si>
    <t>Základové desky prokládané kamenem z betonu tř. C 12/15 X0</t>
  </si>
  <si>
    <t>-904757840</t>
  </si>
  <si>
    <t>Základy z betonu prostého desky z betonu kamenem prokládaného tř. C 12/15 X0</t>
  </si>
  <si>
    <t xml:space="preserve">Poznámka k položce:_x000D_
C8/10 X0, 
ŠD fr. 32-63 mm_x000D_
</t>
  </si>
  <si>
    <t>"podzákladí prahů - viz. D.1.3.1 " 17,5</t>
  </si>
  <si>
    <t>1048222019</t>
  </si>
  <si>
    <t>"prahy - viz. D.1.3.1 " (23,8+23,0)*1,0*0,1</t>
  </si>
  <si>
    <t>-1076286493</t>
  </si>
  <si>
    <t>"prahy " (23,8+23,0+2*1,0)*2*0,1</t>
  </si>
  <si>
    <t>1715997057</t>
  </si>
  <si>
    <t>885635130</t>
  </si>
  <si>
    <t>"práh B-B´- viz. D.1.3.1 " 2*0,6*(2,0*2,0+3,0*1,65+6,9*1,3)</t>
  </si>
  <si>
    <t>"práh C-Ć - viz. D.1.3.1 " 2*0,6*(2,0*2,0+2,58*1,65+6,9*1,3)</t>
  </si>
  <si>
    <t>1870071047</t>
  </si>
  <si>
    <t>"práh B-B´- viz. D.1.3.1 " 2*2*(2,0*2,0+3,0*1,65+6,9*1,3)+2*0,8*2,0+3*0,8*1,3</t>
  </si>
  <si>
    <t>"práh C-Ć - viz. D.1.3.1 " 2*2*(2,0*2,0+2,58*1,65+6,9*1,3)+2*0,8*2,0+3*0,8*1,3</t>
  </si>
  <si>
    <t>-1184688984</t>
  </si>
  <si>
    <t>1350176963</t>
  </si>
  <si>
    <t>"prahy - viz. D.1.3.1 " 181,73*5,4*0,001</t>
  </si>
  <si>
    <t>1929373384</t>
  </si>
  <si>
    <t>"přelivná hrana + vzduš. svah - viz. D.1.3.1 " (13,8*5,8+2*2,8*4,0)*0,3+27,0</t>
  </si>
  <si>
    <t>-1391831894</t>
  </si>
  <si>
    <t>"prahy - viz. D.1.3.1 " 6*1,3</t>
  </si>
  <si>
    <t>-330723014</t>
  </si>
  <si>
    <t>"prahy - viz. D.1.3.1 " 6*3,0</t>
  </si>
  <si>
    <t>499118500</t>
  </si>
  <si>
    <t>Ochranný nátěr beton. konstr. ve styku se zeminou_x000D_
 dvojnásobný (jílové mléko)</t>
  </si>
  <si>
    <t>-1333997093</t>
  </si>
  <si>
    <t>Ochranný nátěr beton. konstr. ve styku se zeminou dvojnásobný (jílové mléko)</t>
  </si>
  <si>
    <t>"práh B-B´- viz. D.1.3.1 " 2*2*(2,0*2,0+3,0*1,65+6,9*1,3)+2*0,6*2,0</t>
  </si>
  <si>
    <t>"práh C-Ć - viz. D.1.3.1 " 2*2*(2,0*2,0+2,58*1,65+6,9*1,3)+2*0,6*2,0</t>
  </si>
  <si>
    <t>SO 04 - Vegetační úpravy</t>
  </si>
  <si>
    <t>111151131</t>
  </si>
  <si>
    <t>Pokosení trávníku lučního plochy do 1000 m2 s odvozem do 20 km v rovině a svahu do 1:5</t>
  </si>
  <si>
    <t>-1193437247</t>
  </si>
  <si>
    <t>Pokosení trávníku při souvislé ploše do 1000 m2 lučního v rovině nebo svahu do 1:5</t>
  </si>
  <si>
    <t>Poznámka k položce:_x000D_
6-8 týdnů po výsevu bude provedena 1. odplevelovací seč.</t>
  </si>
  <si>
    <t>"hráz " 170,0</t>
  </si>
  <si>
    <t>"zátopa" 850,6</t>
  </si>
  <si>
    <t>111151132</t>
  </si>
  <si>
    <t>Pokosení trávníku lučního plochy do 1000 m2 s odvozem do 20 km ve svahu do 1:2</t>
  </si>
  <si>
    <t>1206417296</t>
  </si>
  <si>
    <t>Pokosení trávníku při souvislé ploše do 1000 m2 lučního na svahu přes 1:5 do 1:2</t>
  </si>
  <si>
    <t>"hráz " 300,5</t>
  </si>
  <si>
    <t>"zátopa " 613,3</t>
  </si>
  <si>
    <t>111151231</t>
  </si>
  <si>
    <t>Pokosení trávníku lučního plochy do 10000 m2 s odvozem do 20 km v rovině a svahu do 1:5</t>
  </si>
  <si>
    <t>-1920370363</t>
  </si>
  <si>
    <t>Pokosení trávníku při souvislé ploše přes 1000 do 10000 m2 lučního v rovině nebo svahu do 1:5</t>
  </si>
  <si>
    <t xml:space="preserve">Poznámka k položce:_x000D_
6-8 týdnů po výsevu bude provedena 1. odplevelovací seč._x000D_
</t>
  </si>
  <si>
    <t>"mimo SO - viz. TZ D.6" 1850,0</t>
  </si>
  <si>
    <t>111209111</t>
  </si>
  <si>
    <t>Spálení proutí a klestu</t>
  </si>
  <si>
    <t>-1168489387</t>
  </si>
  <si>
    <t>Spálení proutí, klestu z prořezávek a odstraněných křovin pro jakoukoliv dřevinu</t>
  </si>
  <si>
    <t>"keře" 200,0</t>
  </si>
  <si>
    <t>111251102</t>
  </si>
  <si>
    <t>Odstranění křovin a stromů průměru kmene do 100 mm i s kořeny sklonu terénu do 1:5 z celkové plochy přes 100 do 500 m2 strojně</t>
  </si>
  <si>
    <t>1733784362</t>
  </si>
  <si>
    <t>Odstranění křovin a stromů s odstraněním kořenů strojně průměru kmene do 100 mm v rovině nebo ve svahu sklonu terénu do 1:5, při celkové ploše přes 100 do 500 m2</t>
  </si>
  <si>
    <t>"viz. Situace D.1.1.1." 200,0</t>
  </si>
  <si>
    <t>131111323</t>
  </si>
  <si>
    <t>Vrtání jamek pro plotové sloupky D do 300 mm - ručně s mechanickým vrtákem</t>
  </si>
  <si>
    <t>-906014258</t>
  </si>
  <si>
    <t>Vrtání jamek ručně mechanickým vrtákem průměru přes 200 do 300 mm</t>
  </si>
  <si>
    <t>"kůly (trvalá stabilizace hranic pozemků) - viz. TZ D.1." 16*0,8</t>
  </si>
  <si>
    <t>181411121</t>
  </si>
  <si>
    <t>Založení lučního trávníku výsevem plochy do 1000 m2 v rovině a ve svahu do 1:5</t>
  </si>
  <si>
    <t>-679561940</t>
  </si>
  <si>
    <t>Založení trávníku na půdě předem připravené plochy do 1000 m2 výsevem včetně utažení lučního v rovině nebo na svahu do 1:5</t>
  </si>
  <si>
    <t>181411122</t>
  </si>
  <si>
    <t>Založení lučního trávníku výsevem plochy do 1000 m2 ve svahu do 1:2</t>
  </si>
  <si>
    <t>-261293348</t>
  </si>
  <si>
    <t>Založení trávníku na půdě předem připravené plochy do 1000 m2 výsevem včetně utažení lučního na svahu přes 1:5 do 1:2</t>
  </si>
  <si>
    <t>181451121</t>
  </si>
  <si>
    <t>Založení lučního trávníku výsevem plochy přes 1000 m2 v rovině a ve svahu do 1:5</t>
  </si>
  <si>
    <t>-1281017647</t>
  </si>
  <si>
    <t>Založení trávníku na půdě předem připravené plochy přes 1000 m2 výsevem včetně utažení lučního v rovině nebo na svahu do 1:5</t>
  </si>
  <si>
    <t>00599009-R</t>
  </si>
  <si>
    <t xml:space="preserve">Protierozní travní směs </t>
  </si>
  <si>
    <t>992696104</t>
  </si>
  <si>
    <t>Poznámka k položce:_x000D_
složení:_x000D_
jílek mnohokvětý (Lolium multiflorum) 10 %_x000D_
jílek vytrvalý 2n (Lolium perenne) 30 %_x000D_
kostřava červená dlouze výběžkatá (Festuca rubra rubra) 10 %_x000D_
kostřava červená krátce výběžkatá (Festuca rubra trichophylla) 15 %_x000D_
kostřava rákosovitá (Festuca arundinacea) 25 %_x000D_
lipnice luční (Poa pratensis) 10 %_x000D_
Před výsevem bude provedeno dodatečné přimíchání 2 % štírovníku růžkatého (Lotus corniculatus), 2 % úročníku bolhoje (Anthyllis vulneraria) a 5 % jetele plazivého (Trifolium repens) do výsevku.</t>
  </si>
  <si>
    <t>"45 kg/ha" (1020,6+913,8+1850,0)*0,0045</t>
  </si>
  <si>
    <t>183101114</t>
  </si>
  <si>
    <t>Hloubení jamek bez výměny půdy zeminy tř 1 až 4 objem do 0,125 m3 v rovině a svahu do 1:5</t>
  </si>
  <si>
    <t>1314689078</t>
  </si>
  <si>
    <t>Hloubení jamek pro vysazování rostlin v zemině tř.1 až 4 bez výměny půdy v rovině nebo na svahu do 1:5, objemu přes 0,05 do 0,125 m3</t>
  </si>
  <si>
    <t>"solitérní alejové stromy - viz. TZ D.6" 25,0</t>
  </si>
  <si>
    <t>183111114</t>
  </si>
  <si>
    <t>Hloubení jamek bez výměny půdy zeminy tř 1 až 4 objem do 0,02 m3 v rovině a svahu do 1:5</t>
  </si>
  <si>
    <t>-615767263</t>
  </si>
  <si>
    <t>Hloubení jamek pro vysazování rostlin v zemině tř.1 až 4 bez výměny půdy v rovině nebo na svahu do 1:5, objemu přes 0,01 do 0,02 m3</t>
  </si>
  <si>
    <t>"poloodrostky - viz. TZ D.6" 193,0</t>
  </si>
  <si>
    <t>183403113</t>
  </si>
  <si>
    <t>Obdělání půdy frézováním v rovině a svahu do 1:5</t>
  </si>
  <si>
    <t>425399110</t>
  </si>
  <si>
    <t>Obdělání půdy frézováním v rovině nebo na svahu do 1:5</t>
  </si>
  <si>
    <t>183403151</t>
  </si>
  <si>
    <t>Obdělání půdy smykováním v rovině a svahu do 1:5</t>
  </si>
  <si>
    <t>179682709</t>
  </si>
  <si>
    <t>Obdělání půdy smykováním v rovině nebo na svahu do 1:5</t>
  </si>
  <si>
    <t>184102111</t>
  </si>
  <si>
    <t>Výsadba dřeviny s balem D do 0,2 m do jamky se zalitím v rovině a svahu do 1:5</t>
  </si>
  <si>
    <t>-1515818928</t>
  </si>
  <si>
    <t>Výsadba dřeviny s balem do předem vyhloubené jamky se zalitím v rovině nebo na svahu do 1:5, při průměru balu přes 100 do 200 mm</t>
  </si>
  <si>
    <t>02699012-R</t>
  </si>
  <si>
    <t>Dodávka zapěstovaných sazenic krytokořenných poloodrostků jehličnatých v. 51-80 cm</t>
  </si>
  <si>
    <t>926113294</t>
  </si>
  <si>
    <t>Poznámka k položce:_x000D_
Jedle bělokorá</t>
  </si>
  <si>
    <t>026503480-R</t>
  </si>
  <si>
    <t>Buk lesní (Fagus sylvatica) 80 - 120 cm, KK</t>
  </si>
  <si>
    <t>1740975244</t>
  </si>
  <si>
    <t>184102112</t>
  </si>
  <si>
    <t>Výsadba dřeviny s balem D do 0,3 m do jamky se zalitím v rovině a svahu do 1:5</t>
  </si>
  <si>
    <t>-1911798227</t>
  </si>
  <si>
    <t>Výsadba dřeviny s balem do předem vyhloubené jamky se zalitím v rovině nebo na svahu do 1:5, při průměru balu přes 200 do 300 mm</t>
  </si>
  <si>
    <t>02699005-R</t>
  </si>
  <si>
    <t>Dodávka stromků krytokořenných VK, OK 8-10 cm se zapěstovanou korunkou min. v. 1,8 m</t>
  </si>
  <si>
    <t>2129116648</t>
  </si>
  <si>
    <t>184215112</t>
  </si>
  <si>
    <t>Ukotvení kmene dřevin jedním kůlem D do 0,1 m délky do 2 m</t>
  </si>
  <si>
    <t>-1473660370</t>
  </si>
  <si>
    <t>Ukotvení dřeviny kůly jedním kůlem, délky přes 1 do 2 m</t>
  </si>
  <si>
    <t>05299005-R</t>
  </si>
  <si>
    <t>Kůl vyvazovací smrkový dl. 200 cm, průměr 5 cm</t>
  </si>
  <si>
    <t>ks</t>
  </si>
  <si>
    <t>-1039491991</t>
  </si>
  <si>
    <t>193*1,01</t>
  </si>
  <si>
    <t>184215133</t>
  </si>
  <si>
    <t>Ukotvení kmene dřevin třemi kůly D do 0,1 m délky do 3 m</t>
  </si>
  <si>
    <t>-815197047</t>
  </si>
  <si>
    <t>Ukotvení dřeviny kůly třemi kůly, délky přes 2 do 3 m</t>
  </si>
  <si>
    <t>60599003-R</t>
  </si>
  <si>
    <t>Kůl vyvazovací akátový D 6 cm, dl. 250 cm odkorněný</t>
  </si>
  <si>
    <t>1140432824</t>
  </si>
  <si>
    <t>Poznámka k položce:_x000D_
lze nahradit dubovým dřevem</t>
  </si>
  <si>
    <t>25*3*1,01</t>
  </si>
  <si>
    <t>60599004-R</t>
  </si>
  <si>
    <t>Příčka spojovací ke kůlům akátová 50 x 8 cm</t>
  </si>
  <si>
    <t>-1175067691</t>
  </si>
  <si>
    <t>184801121</t>
  </si>
  <si>
    <t>Ošetřování vysazených dřevin soliterních v rovině a svahu do 1:5</t>
  </si>
  <si>
    <t>-1964270186</t>
  </si>
  <si>
    <t>Ošetření vysazených dřevin solitérních v rovině nebo na svahu do 1:5</t>
  </si>
  <si>
    <t xml:space="preserve">Poznámka k položce:_x000D_
Ceny jsou určeny pouze pro jednorázové ošetření během výsadby._x000D_
</t>
  </si>
  <si>
    <t>25+193</t>
  </si>
  <si>
    <t>184802111</t>
  </si>
  <si>
    <t>Chemické odplevelení před založením kultury nad 20 m2 postřikem na široko v rovině a svahu do 1:5</t>
  </si>
  <si>
    <t>1428636486</t>
  </si>
  <si>
    <t>Chemické odplevelení půdy před založením kultury, trávníku nebo zpevněných ploch o výměře jednotlivě přes 20 m2 v rovině nebo na svahu do 1:5 postřikem na široko</t>
  </si>
  <si>
    <t>25234001</t>
  </si>
  <si>
    <t>herbicid totální systémový neselektivní</t>
  </si>
  <si>
    <t>litr</t>
  </si>
  <si>
    <t>614506073</t>
  </si>
  <si>
    <t>"viz. TZ D.6 - 8 l/ha" 8,0*0,1850</t>
  </si>
  <si>
    <t>184808211</t>
  </si>
  <si>
    <t>Ochrana sazenic proti škodám zvěří nátěrem nebo postřikem</t>
  </si>
  <si>
    <t>2122373348</t>
  </si>
  <si>
    <t>Ochrana sazenic proti škodám zvěří nátěrem nebo postřikem ochranným prostředkem</t>
  </si>
  <si>
    <t>00599010-R</t>
  </si>
  <si>
    <t>Repelent 5kg/1000 sazenic</t>
  </si>
  <si>
    <t>-453431991</t>
  </si>
  <si>
    <t>5*0,193*1,05</t>
  </si>
  <si>
    <t>184813121</t>
  </si>
  <si>
    <t>Ochrana dřevin před okusem mechanicky pletivem v rovině a svahu do 1:5</t>
  </si>
  <si>
    <t>-1927328141</t>
  </si>
  <si>
    <t>Ochrana dřevin před okusem zvěří mechanicky v rovině nebo ve svahu do 1:5, pletivem, výšky do 2 m</t>
  </si>
  <si>
    <t>184851111</t>
  </si>
  <si>
    <t>Hnojení roztokem hnojiva v rovině a svahu do 1:2</t>
  </si>
  <si>
    <t>-13273968</t>
  </si>
  <si>
    <t>Hnojení roztokem hnojiva v rovině nebo na svahu do 1:5</t>
  </si>
  <si>
    <t>"viz. TZ D.6" (25+193)*0,020</t>
  </si>
  <si>
    <t>00599005-R</t>
  </si>
  <si>
    <t>Hnojivo s obsahem mykorhizních hub pro javory</t>
  </si>
  <si>
    <t>-697706742</t>
  </si>
  <si>
    <t xml:space="preserve">Poznámka k položce:_x000D_
Přípravek založený na využití vlastností mykorhizních hub. </t>
  </si>
  <si>
    <t>"viz. TZ D.6 - 80 g/ks" 10*0,080</t>
  </si>
  <si>
    <t>00599006-R</t>
  </si>
  <si>
    <t>Hnojivo s obsahem mykorhizních hub pro lípy, buky a jedle</t>
  </si>
  <si>
    <t>-1634803559</t>
  </si>
  <si>
    <t>"viz. TZ D.6 - 30 g/ks" 208*0,030</t>
  </si>
  <si>
    <t>184911431</t>
  </si>
  <si>
    <t>Mulčování rostlin kůrou tl. do 0,15 m v rovině a svahu do 1:5</t>
  </si>
  <si>
    <t>1944874457</t>
  </si>
  <si>
    <t>Mulčování vysazených rostlin mulčovací kůrou, tl. přes 100 do 150 mm v rovině nebo na svahu do 1:5</t>
  </si>
  <si>
    <t>"viz. TZ D.6 - 0,5 m2/ks" (25+193)*0,5</t>
  </si>
  <si>
    <t>10399002-R</t>
  </si>
  <si>
    <t>Dodávka slámy vč. dovozu</t>
  </si>
  <si>
    <t>bal</t>
  </si>
  <si>
    <t>-1330286781</t>
  </si>
  <si>
    <t>Poznámka k položce:_x000D_
kulatý balík průměr 150 cm</t>
  </si>
  <si>
    <t>184999002-R</t>
  </si>
  <si>
    <t>Rozprostření hydrogelu k sazenici</t>
  </si>
  <si>
    <t>1566715952</t>
  </si>
  <si>
    <t>00599011-R</t>
  </si>
  <si>
    <t xml:space="preserve">Hydrogel </t>
  </si>
  <si>
    <t>684929150</t>
  </si>
  <si>
    <t>Poznámka k položce:_x000D_
Práškový koncentrát po nabobtnání zadržuje vlhkost v půdě.</t>
  </si>
  <si>
    <t>" 180 g/ks" 25*0,180</t>
  </si>
  <si>
    <t>185804311</t>
  </si>
  <si>
    <t>Zalití rostlin vodou plocha do 20 m2</t>
  </si>
  <si>
    <t>1395926579</t>
  </si>
  <si>
    <t>Zalití rostlin vodou plochy záhonů jednotlivě do 20 m2</t>
  </si>
  <si>
    <t>"poloodrostky - viz. TZ D.6" 193*0,020</t>
  </si>
  <si>
    <t>"solitérní alejové stromy - viz. TZ D.6" 25*0,100</t>
  </si>
  <si>
    <t>185851121</t>
  </si>
  <si>
    <t>Dovoz vody pro zálivku rostlin za vzdálenost do 1000 m</t>
  </si>
  <si>
    <t>901207398</t>
  </si>
  <si>
    <t>Dovoz vody pro zálivku rostlin na vzdálenost do 1000 m</t>
  </si>
  <si>
    <t>185851129</t>
  </si>
  <si>
    <t>Příplatek k dovozu vody pro zálivku rostlin do 1000 m ZKD 1000 m</t>
  </si>
  <si>
    <t>-1558841098</t>
  </si>
  <si>
    <t>Dovoz vody pro zálivku rostlin Příplatek k ceně za každých dalších i započatých 1000 m</t>
  </si>
  <si>
    <t>5*6,36</t>
  </si>
  <si>
    <t>08211321</t>
  </si>
  <si>
    <t>voda pitná pro ostatní odběratele</t>
  </si>
  <si>
    <t>2017284287</t>
  </si>
  <si>
    <t>338950143</t>
  </si>
  <si>
    <t>Osazení kůlů jednotlivě ve svahu do 1:5 se zadusáním do zeminy výška kůlu nad zemí do 1,5 m</t>
  </si>
  <si>
    <t>85465138</t>
  </si>
  <si>
    <t>Osazení dřevěných kůlových konstrukcí svislých Příplatek k cenám jednotlivých kůlů do jam se zadusáním do zeminy, výšky kůlů nad terénem přes 1,0 do 1,5 m</t>
  </si>
  <si>
    <t>"kůly (trvalá stabilizace hranic pozemků) - viz. TZ D.1." 16,0</t>
  </si>
  <si>
    <t>60599005-R</t>
  </si>
  <si>
    <t>Kůl dubový D 20 cm, dl. 2 m odkorněný</t>
  </si>
  <si>
    <t>-806834257</t>
  </si>
  <si>
    <t xml:space="preserve">Poznámka k položce:_x000D_
- 
lze nahradit akátovým dřevem_x000D_
</t>
  </si>
  <si>
    <t>348999004-R</t>
  </si>
  <si>
    <t>Lesní oplocenky z Zn pletiva 2,0/1,6/23, v. 1,6 m, kůly D 10 cm dubové</t>
  </si>
  <si>
    <t>-1439574964</t>
  </si>
  <si>
    <t>Poznámka k položce:_x000D_
Lesnické uzlové pozinkované pletivo 2,0/1,6/23 uprostřed pole přichycené k terénu (např. roxorem), dubové kůly D min. 10 cm ve spodní části opálené dl. 2,2 m (po 3 m), vzpěry v rozích a na každém 3. kůlu, příčník pro dravce na každém 6. kůlu._x000D_
Lze nahradit akátovým dřevem.</t>
  </si>
  <si>
    <t>"viz. TZ D.6" 141,0</t>
  </si>
  <si>
    <t>348999005-R</t>
  </si>
  <si>
    <t>Branka z lesnického pletiva 2,0/1,6/23</t>
  </si>
  <si>
    <t>-49163215</t>
  </si>
  <si>
    <t>Poznámka k položce:_x000D_
Lesnické uzlové pozinkované pletivo 2,0/1,6/23, dubové kůly D min. 10 cm  zaražené 2 m od sebe, spojené ráhnem._x000D_
Lze nahradit akátovým dřevem.</t>
  </si>
  <si>
    <t>"viz. TZ D.6" 2,0</t>
  </si>
  <si>
    <t>914311111-R</t>
  </si>
  <si>
    <t>Značky pro staničení a ohraničení - kilometrovníky z kamene 250/250/1200 mm</t>
  </si>
  <si>
    <t>1498191519</t>
  </si>
  <si>
    <t>Značky pro staničení nebo ohraničení kamenné kilometrovníky 250/250/1200 mm</t>
  </si>
  <si>
    <t>"trvalá stabilizace hranic pozemků - viz. TZ D.6." 1,0</t>
  </si>
  <si>
    <t>936990003-R</t>
  </si>
  <si>
    <t xml:space="preserve">Plastový mezník vč. osazení </t>
  </si>
  <si>
    <t>-1503528590</t>
  </si>
  <si>
    <t>"viz. TZ D.6" 38,0</t>
  </si>
  <si>
    <t>998231311</t>
  </si>
  <si>
    <t>Přesun hmot pro sadovnické a krajinářské úpravy vodorovně do 5000 m</t>
  </si>
  <si>
    <t>102676567</t>
  </si>
  <si>
    <t>Přesun hmot pro sadovnické a krajinářské úpravy - strojně dopravní vzdálenost do 5000 m</t>
  </si>
  <si>
    <t>Soupis:</t>
  </si>
  <si>
    <t>SO 04.1 - Následná péče 1. rok</t>
  </si>
  <si>
    <t>110339559</t>
  </si>
  <si>
    <t>"koruna hráze " 4*232,1</t>
  </si>
  <si>
    <t>"zátopa" 4*850,6</t>
  </si>
  <si>
    <t>211433987</t>
  </si>
  <si>
    <t>"hráz " 4*238,4</t>
  </si>
  <si>
    <t>"zátopa " 4*613,3</t>
  </si>
  <si>
    <t>877104230</t>
  </si>
  <si>
    <t>"mimo SO - viz. TZ D.6" 4*1850,0</t>
  </si>
  <si>
    <t>184999001-R</t>
  </si>
  <si>
    <t>Kontrola ochrany proti okusu, zdravotního stavu výsadeb, oprava úvazku v rozahu dle PD</t>
  </si>
  <si>
    <t>-1577349586</t>
  </si>
  <si>
    <t>(25+93+100)*2</t>
  </si>
  <si>
    <t>1279400062</t>
  </si>
  <si>
    <t>"poloodrostky - viz. TZ D.6" 2*193,0</t>
  </si>
  <si>
    <t>-1586538613</t>
  </si>
  <si>
    <t>5*0,386*1,05</t>
  </si>
  <si>
    <t>-1917496858</t>
  </si>
  <si>
    <t>"viz. TZ D.6 - 0,5 m2/ks" (25+93+100)*0,5</t>
  </si>
  <si>
    <t>510834722</t>
  </si>
  <si>
    <t>184999003-R</t>
  </si>
  <si>
    <t>Náhradní výsadba listnatých stromů-poloodrostků</t>
  </si>
  <si>
    <t>-1871679382</t>
  </si>
  <si>
    <t>"předpokládaný úhyn 10%" 10,0</t>
  </si>
  <si>
    <t>184999005-R</t>
  </si>
  <si>
    <t>Náhradní výsadba jehličnatých stromů-poloodrostků</t>
  </si>
  <si>
    <t>-710899565</t>
  </si>
  <si>
    <t>"předpokládaný úhyn 10%" 9,0</t>
  </si>
  <si>
    <t>184999006-R</t>
  </si>
  <si>
    <t>Náhradní výsadba vzrostlých stromů</t>
  </si>
  <si>
    <t>-1236462746</t>
  </si>
  <si>
    <t>"předpokládaný úhyn 10%" 3,0</t>
  </si>
  <si>
    <t>-317952714</t>
  </si>
  <si>
    <t>"poloodrostky - viz. TZ D.6" 3*(93+100)*0,020</t>
  </si>
  <si>
    <t>"solitérní alejové stromy - viz. TZ D.6" 3*25*0,100</t>
  </si>
  <si>
    <t>81991216</t>
  </si>
  <si>
    <t>1097206705</t>
  </si>
  <si>
    <t>5*19,08</t>
  </si>
  <si>
    <t>198950824</t>
  </si>
  <si>
    <t>89251474</t>
  </si>
  <si>
    <t>SO 04.2 - Následná péče 2. rok</t>
  </si>
  <si>
    <t>1294915498</t>
  </si>
  <si>
    <t>-1945473424</t>
  </si>
  <si>
    <t>338068360</t>
  </si>
  <si>
    <t>SO 04.3 - Následná péče 3. rok</t>
  </si>
  <si>
    <t>1725619734</t>
  </si>
  <si>
    <t>"koruna hráze " 2*232,1</t>
  </si>
  <si>
    <t>"zátopa" 2*850,6</t>
  </si>
  <si>
    <t>-1559045878</t>
  </si>
  <si>
    <t>"hráz " 2*238,4</t>
  </si>
  <si>
    <t>"zátopa " 2*613,3</t>
  </si>
  <si>
    <t>"mimo SO - viz. TZ D.6" 2*1850,0</t>
  </si>
  <si>
    <t>184852322</t>
  </si>
  <si>
    <t>Řez stromu výchovný alejových stromů výšky přes 4 do 6 m</t>
  </si>
  <si>
    <t>-27096811</t>
  </si>
  <si>
    <t>Řez stromů prováděný lezeckou technikou výchovný (S-RV) alejové stromy, výšky přes 4 do 6 m</t>
  </si>
  <si>
    <t>184818112</t>
  </si>
  <si>
    <t>Vyvětvení a tvarový ořez dřevin v do 5 m s odnesením odpadu do 200 m a spálením</t>
  </si>
  <si>
    <t>40593015</t>
  </si>
  <si>
    <t>Vyvětvení a tvarový ořez dřevin s úpravou koruny při výšce stromu přes 3 do 5 m</t>
  </si>
  <si>
    <t>-153887821</t>
  </si>
  <si>
    <t>VON - Vedlejší a ostatní náklady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</si>
  <si>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</si>
  <si>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</si>
  <si>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</si>
  <si>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</si>
  <si>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</si>
  <si>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</si>
  <si>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</si>
  <si>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</si>
  <si>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</si>
  <si>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soubor</t>
  </si>
  <si>
    <t>1024</t>
  </si>
  <si>
    <t>-1886255009</t>
  </si>
  <si>
    <t xml:space="preserve"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sjezdů, nájezdů, lávek přes výkopy. Zajištění výkopů zábradlím. Zřízení čistících zón před výjezdem z obvodu staveniště. Zajištění bezpečnosti práce a ochrany životního prostředí.
_x000D_
_x000D_
_x000D_
</t>
  </si>
  <si>
    <t>VRN9</t>
  </si>
  <si>
    <t>Ostatní náklady</t>
  </si>
  <si>
    <t>090001000</t>
  </si>
  <si>
    <t>Geodetické vytýčení před zahájením realizace 
stavebních prací</t>
  </si>
  <si>
    <t>-756545237</t>
  </si>
  <si>
    <t>Poznámka k položce:_x000D_
Geodetické vytýčení pozemků pro stavbu před zahájením provádění díla a vytýčení stavby._x000D_
(poldr + výsadba)</t>
  </si>
  <si>
    <t>091003000</t>
  </si>
  <si>
    <t>Geodetické práce po výstavbě vč. případného geometrického plánu</t>
  </si>
  <si>
    <t>-1902243394</t>
  </si>
  <si>
    <t xml:space="preserve">Poznámka k položce:_x000D_
Geodetické zaměření skutečně provedeného díla vč. případných geometrických plánů pro kolaudační řízení, případné majetkové vypořádání a zápis díla do KN.
 Zaměření a určení výšky nového kamenného mezníku._x000D_
(zahrnuje rovněž vypracování geometrických plánů pro zápis služebnosti rozlivu do KN)_x000D_
 3x v grafické (tištěné) podobě a 1x v digitálním vyhotovení, GP v patřičných počtech pro zápis do KN._x000D_
_x000D_
</t>
  </si>
  <si>
    <t>091204000</t>
  </si>
  <si>
    <t>Dokumentace skutečného provedení stavby</t>
  </si>
  <si>
    <t>-1309848591</t>
  </si>
  <si>
    <t xml:space="preserve">Poznámka k položce:_x000D_
Vypracování projektové dokumentace skutečného provedení díla 3x v grafické (tištěné) podobě a 1x v digitálním vyhotovení_x000D_
(Bude požadováno pouze v případě změn).
_x000D_
</t>
  </si>
  <si>
    <t>091304000</t>
  </si>
  <si>
    <t>Publicita projektu - informační tabule</t>
  </si>
  <si>
    <t>2593415</t>
  </si>
  <si>
    <t>Poznámka k položce:_x000D_
Zhotovení a instalace prezentační cedule
 nejpozději do jednoho měsíce od převzetí staveniště na místě realizace (dočasná) a následná instalace prezentační cedule po dokončení stavby (trvalá).</t>
  </si>
  <si>
    <t>091604001</t>
  </si>
  <si>
    <t xml:space="preserve">Zpracování havarijního plánu_x000D_
</t>
  </si>
  <si>
    <t>761692867</t>
  </si>
  <si>
    <t>Zpracování havarijního plánu</t>
  </si>
  <si>
    <t>091604002</t>
  </si>
  <si>
    <t xml:space="preserve">Zpracování povodňového plánu_x000D_
</t>
  </si>
  <si>
    <t>1178216456</t>
  </si>
  <si>
    <t>Zpracování povodňového plánu</t>
  </si>
  <si>
    <t>091806000</t>
  </si>
  <si>
    <t>Zajištění všech nezbytných průzkumů nutných pro řádné provádění a dokončení díla</t>
  </si>
  <si>
    <t>-350089836</t>
  </si>
  <si>
    <t>Poznámka k položce:_x000D_
- záchranný archeologický výzkum vč. dokladu ke kolaudaci (dle zákona č. 20/1987 provedený organizací s oprávněním k provedení archeologického výzkumu)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</si>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</sst>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5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5703125" style="1" customWidth="1"/>
    <col min="43" max="43" width="13.42578125" style="1" customWidth="1"/>
    <col min="44" max="44" width="11.7109375" style="1" customWidth="1"/>
    <col min="45" max="47" width="22.140625" style="1" hidden="1" customWidth="1"/>
    <col min="48" max="49" width="18.5703125" style="1" hidden="1" customWidth="1"/>
    <col min="50" max="51" width="21.42578125" style="1" hidden="1" customWidth="1"/>
    <col min="52" max="52" width="18.5703125" style="1" hidden="1" customWidth="1"/>
    <col min="53" max="53" width="16.42578125" style="1" hidden="1" customWidth="1"/>
    <col min="54" max="54" width="21.42578125" style="1" hidden="1" customWidth="1"/>
    <col min="55" max="55" width="18.5703125" style="1" hidden="1" customWidth="1"/>
    <col min="56" max="56" width="16.42578125" style="1" hidden="1" customWidth="1"/>
    <col min="57" max="57" width="57" style="1" customWidth="1"/>
    <col min="71" max="91" width="9.140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358"/>
      <c r="AS2" s="358"/>
      <c r="AT2" s="358"/>
      <c r="AU2" s="358"/>
      <c r="AV2" s="358"/>
      <c r="AW2" s="358"/>
      <c r="AX2" s="358"/>
      <c r="AY2" s="358"/>
      <c r="AZ2" s="358"/>
      <c r="BA2" s="358"/>
      <c r="BB2" s="358"/>
      <c r="BC2" s="358"/>
      <c r="BD2" s="358"/>
      <c r="BE2" s="358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42" t="s">
        <v>14</v>
      </c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21"/>
      <c r="AQ5" s="21"/>
      <c r="AR5" s="19"/>
      <c r="BE5" s="339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44" t="s">
        <v>17</v>
      </c>
      <c r="L6" s="343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  <c r="AB6" s="343"/>
      <c r="AC6" s="343"/>
      <c r="AD6" s="343"/>
      <c r="AE6" s="343"/>
      <c r="AF6" s="343"/>
      <c r="AG6" s="343"/>
      <c r="AH6" s="343"/>
      <c r="AI6" s="343"/>
      <c r="AJ6" s="343"/>
      <c r="AK6" s="343"/>
      <c r="AL6" s="343"/>
      <c r="AM6" s="343"/>
      <c r="AN6" s="343"/>
      <c r="AO6" s="343"/>
      <c r="AP6" s="21"/>
      <c r="AQ6" s="21"/>
      <c r="AR6" s="19"/>
      <c r="BE6" s="34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4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40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4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40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40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40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40"/>
      <c r="BS13" s="16" t="s">
        <v>6</v>
      </c>
    </row>
    <row r="14" spans="1:74" ht="13.2">
      <c r="B14" s="20"/>
      <c r="C14" s="21"/>
      <c r="D14" s="21"/>
      <c r="E14" s="345" t="s">
        <v>30</v>
      </c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  <c r="Z14" s="346"/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40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4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40"/>
      <c r="BS16" s="16" t="s">
        <v>4</v>
      </c>
    </row>
    <row r="17" spans="1:71" s="1" customFormat="1" ht="18.45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40"/>
      <c r="BS17" s="16" t="s">
        <v>33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40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40"/>
      <c r="BS19" s="16" t="s">
        <v>6</v>
      </c>
    </row>
    <row r="20" spans="1:71" s="1" customFormat="1" ht="18.45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40"/>
      <c r="BS20" s="16" t="s">
        <v>33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40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40"/>
    </row>
    <row r="23" spans="1:71" s="1" customFormat="1" ht="60" customHeight="1">
      <c r="B23" s="20"/>
      <c r="C23" s="21"/>
      <c r="D23" s="21"/>
      <c r="E23" s="347" t="s">
        <v>36</v>
      </c>
      <c r="F23" s="347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7"/>
      <c r="R23" s="347"/>
      <c r="S23" s="347"/>
      <c r="T23" s="347"/>
      <c r="U23" s="347"/>
      <c r="V23" s="347"/>
      <c r="W23" s="347"/>
      <c r="X23" s="347"/>
      <c r="Y23" s="347"/>
      <c r="Z23" s="347"/>
      <c r="AA23" s="347"/>
      <c r="AB23" s="347"/>
      <c r="AC23" s="347"/>
      <c r="AD23" s="347"/>
      <c r="AE23" s="347"/>
      <c r="AF23" s="347"/>
      <c r="AG23" s="347"/>
      <c r="AH23" s="347"/>
      <c r="AI23" s="347"/>
      <c r="AJ23" s="347"/>
      <c r="AK23" s="347"/>
      <c r="AL23" s="347"/>
      <c r="AM23" s="347"/>
      <c r="AN23" s="347"/>
      <c r="AO23" s="21"/>
      <c r="AP23" s="21"/>
      <c r="AQ23" s="21"/>
      <c r="AR23" s="19"/>
      <c r="BE23" s="340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40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40"/>
    </row>
    <row r="26" spans="1:71" s="2" customFormat="1" ht="25.95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48">
        <f>ROUND(AG54,2)</f>
        <v>0</v>
      </c>
      <c r="AL26" s="349"/>
      <c r="AM26" s="349"/>
      <c r="AN26" s="349"/>
      <c r="AO26" s="349"/>
      <c r="AP26" s="35"/>
      <c r="AQ26" s="35"/>
      <c r="AR26" s="38"/>
      <c r="BE26" s="340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40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0" t="s">
        <v>38</v>
      </c>
      <c r="M28" s="350"/>
      <c r="N28" s="350"/>
      <c r="O28" s="350"/>
      <c r="P28" s="350"/>
      <c r="Q28" s="35"/>
      <c r="R28" s="35"/>
      <c r="S28" s="35"/>
      <c r="T28" s="35"/>
      <c r="U28" s="35"/>
      <c r="V28" s="35"/>
      <c r="W28" s="350" t="s">
        <v>39</v>
      </c>
      <c r="X28" s="350"/>
      <c r="Y28" s="350"/>
      <c r="Z28" s="350"/>
      <c r="AA28" s="350"/>
      <c r="AB28" s="350"/>
      <c r="AC28" s="350"/>
      <c r="AD28" s="350"/>
      <c r="AE28" s="350"/>
      <c r="AF28" s="35"/>
      <c r="AG28" s="35"/>
      <c r="AH28" s="35"/>
      <c r="AI28" s="35"/>
      <c r="AJ28" s="35"/>
      <c r="AK28" s="350" t="s">
        <v>40</v>
      </c>
      <c r="AL28" s="350"/>
      <c r="AM28" s="350"/>
      <c r="AN28" s="350"/>
      <c r="AO28" s="350"/>
      <c r="AP28" s="35"/>
      <c r="AQ28" s="35"/>
      <c r="AR28" s="38"/>
      <c r="BE28" s="340"/>
    </row>
    <row r="29" spans="1:71" s="3" customFormat="1" ht="14.4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53">
        <v>0.21</v>
      </c>
      <c r="M29" s="352"/>
      <c r="N29" s="352"/>
      <c r="O29" s="352"/>
      <c r="P29" s="352"/>
      <c r="Q29" s="40"/>
      <c r="R29" s="40"/>
      <c r="S29" s="40"/>
      <c r="T29" s="40"/>
      <c r="U29" s="40"/>
      <c r="V29" s="40"/>
      <c r="W29" s="351">
        <f>ROUND(AZ54, 2)</f>
        <v>0</v>
      </c>
      <c r="X29" s="352"/>
      <c r="Y29" s="352"/>
      <c r="Z29" s="352"/>
      <c r="AA29" s="352"/>
      <c r="AB29" s="352"/>
      <c r="AC29" s="352"/>
      <c r="AD29" s="352"/>
      <c r="AE29" s="352"/>
      <c r="AF29" s="40"/>
      <c r="AG29" s="40"/>
      <c r="AH29" s="40"/>
      <c r="AI29" s="40"/>
      <c r="AJ29" s="40"/>
      <c r="AK29" s="351">
        <f>ROUND(AV54, 2)</f>
        <v>0</v>
      </c>
      <c r="AL29" s="352"/>
      <c r="AM29" s="352"/>
      <c r="AN29" s="352"/>
      <c r="AO29" s="352"/>
      <c r="AP29" s="40"/>
      <c r="AQ29" s="40"/>
      <c r="AR29" s="41"/>
      <c r="BE29" s="341"/>
    </row>
    <row r="30" spans="1:71" s="3" customFormat="1" ht="14.4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53">
        <v>0.15</v>
      </c>
      <c r="M30" s="352"/>
      <c r="N30" s="352"/>
      <c r="O30" s="352"/>
      <c r="P30" s="352"/>
      <c r="Q30" s="40"/>
      <c r="R30" s="40"/>
      <c r="S30" s="40"/>
      <c r="T30" s="40"/>
      <c r="U30" s="40"/>
      <c r="V30" s="40"/>
      <c r="W30" s="351">
        <f>ROUND(BA54, 2)</f>
        <v>0</v>
      </c>
      <c r="X30" s="352"/>
      <c r="Y30" s="352"/>
      <c r="Z30" s="352"/>
      <c r="AA30" s="352"/>
      <c r="AB30" s="352"/>
      <c r="AC30" s="352"/>
      <c r="AD30" s="352"/>
      <c r="AE30" s="352"/>
      <c r="AF30" s="40"/>
      <c r="AG30" s="40"/>
      <c r="AH30" s="40"/>
      <c r="AI30" s="40"/>
      <c r="AJ30" s="40"/>
      <c r="AK30" s="351">
        <f>ROUND(AW54, 2)</f>
        <v>0</v>
      </c>
      <c r="AL30" s="352"/>
      <c r="AM30" s="352"/>
      <c r="AN30" s="352"/>
      <c r="AO30" s="352"/>
      <c r="AP30" s="40"/>
      <c r="AQ30" s="40"/>
      <c r="AR30" s="41"/>
      <c r="BE30" s="341"/>
    </row>
    <row r="31" spans="1:71" s="3" customFormat="1" ht="14.4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53">
        <v>0.21</v>
      </c>
      <c r="M31" s="352"/>
      <c r="N31" s="352"/>
      <c r="O31" s="352"/>
      <c r="P31" s="352"/>
      <c r="Q31" s="40"/>
      <c r="R31" s="40"/>
      <c r="S31" s="40"/>
      <c r="T31" s="40"/>
      <c r="U31" s="40"/>
      <c r="V31" s="40"/>
      <c r="W31" s="351">
        <f>ROUND(BB54, 2)</f>
        <v>0</v>
      </c>
      <c r="X31" s="352"/>
      <c r="Y31" s="352"/>
      <c r="Z31" s="352"/>
      <c r="AA31" s="352"/>
      <c r="AB31" s="352"/>
      <c r="AC31" s="352"/>
      <c r="AD31" s="352"/>
      <c r="AE31" s="352"/>
      <c r="AF31" s="40"/>
      <c r="AG31" s="40"/>
      <c r="AH31" s="40"/>
      <c r="AI31" s="40"/>
      <c r="AJ31" s="40"/>
      <c r="AK31" s="351">
        <v>0</v>
      </c>
      <c r="AL31" s="352"/>
      <c r="AM31" s="352"/>
      <c r="AN31" s="352"/>
      <c r="AO31" s="352"/>
      <c r="AP31" s="40"/>
      <c r="AQ31" s="40"/>
      <c r="AR31" s="41"/>
      <c r="BE31" s="341"/>
    </row>
    <row r="32" spans="1:71" s="3" customFormat="1" ht="14.4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53">
        <v>0.15</v>
      </c>
      <c r="M32" s="352"/>
      <c r="N32" s="352"/>
      <c r="O32" s="352"/>
      <c r="P32" s="352"/>
      <c r="Q32" s="40"/>
      <c r="R32" s="40"/>
      <c r="S32" s="40"/>
      <c r="T32" s="40"/>
      <c r="U32" s="40"/>
      <c r="V32" s="40"/>
      <c r="W32" s="351">
        <f>ROUND(BC54, 2)</f>
        <v>0</v>
      </c>
      <c r="X32" s="352"/>
      <c r="Y32" s="352"/>
      <c r="Z32" s="352"/>
      <c r="AA32" s="352"/>
      <c r="AB32" s="352"/>
      <c r="AC32" s="352"/>
      <c r="AD32" s="352"/>
      <c r="AE32" s="352"/>
      <c r="AF32" s="40"/>
      <c r="AG32" s="40"/>
      <c r="AH32" s="40"/>
      <c r="AI32" s="40"/>
      <c r="AJ32" s="40"/>
      <c r="AK32" s="351">
        <v>0</v>
      </c>
      <c r="AL32" s="352"/>
      <c r="AM32" s="352"/>
      <c r="AN32" s="352"/>
      <c r="AO32" s="352"/>
      <c r="AP32" s="40"/>
      <c r="AQ32" s="40"/>
      <c r="AR32" s="41"/>
      <c r="BE32" s="341"/>
    </row>
    <row r="33" spans="1:57" s="3" customFormat="1" ht="14.4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53">
        <v>0</v>
      </c>
      <c r="M33" s="352"/>
      <c r="N33" s="352"/>
      <c r="O33" s="352"/>
      <c r="P33" s="352"/>
      <c r="Q33" s="40"/>
      <c r="R33" s="40"/>
      <c r="S33" s="40"/>
      <c r="T33" s="40"/>
      <c r="U33" s="40"/>
      <c r="V33" s="40"/>
      <c r="W33" s="351">
        <f>ROUND(BD54, 2)</f>
        <v>0</v>
      </c>
      <c r="X33" s="352"/>
      <c r="Y33" s="352"/>
      <c r="Z33" s="352"/>
      <c r="AA33" s="352"/>
      <c r="AB33" s="352"/>
      <c r="AC33" s="352"/>
      <c r="AD33" s="352"/>
      <c r="AE33" s="352"/>
      <c r="AF33" s="40"/>
      <c r="AG33" s="40"/>
      <c r="AH33" s="40"/>
      <c r="AI33" s="40"/>
      <c r="AJ33" s="40"/>
      <c r="AK33" s="351">
        <v>0</v>
      </c>
      <c r="AL33" s="352"/>
      <c r="AM33" s="352"/>
      <c r="AN33" s="352"/>
      <c r="AO33" s="352"/>
      <c r="AP33" s="40"/>
      <c r="AQ33" s="40"/>
      <c r="AR33" s="4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5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57" t="s">
        <v>49</v>
      </c>
      <c r="Y35" s="355"/>
      <c r="Z35" s="355"/>
      <c r="AA35" s="355"/>
      <c r="AB35" s="355"/>
      <c r="AC35" s="44"/>
      <c r="AD35" s="44"/>
      <c r="AE35" s="44"/>
      <c r="AF35" s="44"/>
      <c r="AG35" s="44"/>
      <c r="AH35" s="44"/>
      <c r="AI35" s="44"/>
      <c r="AJ35" s="44"/>
      <c r="AK35" s="354">
        <f>SUM(AK26:AK33)</f>
        <v>0</v>
      </c>
      <c r="AL35" s="355"/>
      <c r="AM35" s="355"/>
      <c r="AN35" s="355"/>
      <c r="AO35" s="356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PAV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5" t="str">
        <f>K6</f>
        <v>Poldr P 7-2</v>
      </c>
      <c r="M45" s="316"/>
      <c r="N45" s="316"/>
      <c r="O45" s="316"/>
      <c r="P45" s="316"/>
      <c r="Q45" s="316"/>
      <c r="R45" s="316"/>
      <c r="S45" s="316"/>
      <c r="T45" s="316"/>
      <c r="U45" s="316"/>
      <c r="V45" s="316"/>
      <c r="W45" s="316"/>
      <c r="X45" s="316"/>
      <c r="Y45" s="316"/>
      <c r="Z45" s="316"/>
      <c r="AA45" s="316"/>
      <c r="AB45" s="316"/>
      <c r="AC45" s="316"/>
      <c r="AD45" s="316"/>
      <c r="AE45" s="316"/>
      <c r="AF45" s="316"/>
      <c r="AG45" s="316"/>
      <c r="AH45" s="316"/>
      <c r="AI45" s="316"/>
      <c r="AJ45" s="316"/>
      <c r="AK45" s="316"/>
      <c r="AL45" s="316"/>
      <c r="AM45" s="316"/>
      <c r="AN45" s="316"/>
      <c r="AO45" s="316"/>
      <c r="AP45" s="55"/>
      <c r="AQ45" s="55"/>
      <c r="AR45" s="56"/>
    </row>
    <row r="46" spans="1:57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17" t="str">
        <f>IF(AN8= "","",AN8)</f>
        <v>27. 6. 2020</v>
      </c>
      <c r="AN47" s="317"/>
      <c r="AO47" s="35"/>
      <c r="AP47" s="35"/>
      <c r="AQ47" s="35"/>
      <c r="AR47" s="38"/>
      <c r="BE47" s="33"/>
    </row>
    <row r="48" spans="1:57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6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Svitavy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18" t="str">
        <f>IF(E17="","",E17)</f>
        <v>GAP Pardubice s.r.o.</v>
      </c>
      <c r="AN49" s="319"/>
      <c r="AO49" s="319"/>
      <c r="AP49" s="319"/>
      <c r="AQ49" s="35"/>
      <c r="AR49" s="38"/>
      <c r="AS49" s="320" t="s">
        <v>51</v>
      </c>
      <c r="AT49" s="321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6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18" t="str">
        <f>IF(E20="","",E20)</f>
        <v xml:space="preserve"> </v>
      </c>
      <c r="AN50" s="319"/>
      <c r="AO50" s="319"/>
      <c r="AP50" s="319"/>
      <c r="AQ50" s="35"/>
      <c r="AR50" s="38"/>
      <c r="AS50" s="322"/>
      <c r="AT50" s="323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4"/>
      <c r="AT51" s="325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26" t="s">
        <v>52</v>
      </c>
      <c r="D52" s="327"/>
      <c r="E52" s="327"/>
      <c r="F52" s="327"/>
      <c r="G52" s="327"/>
      <c r="H52" s="65"/>
      <c r="I52" s="329" t="s">
        <v>53</v>
      </c>
      <c r="J52" s="327"/>
      <c r="K52" s="327"/>
      <c r="L52" s="327"/>
      <c r="M52" s="327"/>
      <c r="N52" s="327"/>
      <c r="O52" s="327"/>
      <c r="P52" s="327"/>
      <c r="Q52" s="327"/>
      <c r="R52" s="327"/>
      <c r="S52" s="327"/>
      <c r="T52" s="327"/>
      <c r="U52" s="327"/>
      <c r="V52" s="327"/>
      <c r="W52" s="327"/>
      <c r="X52" s="327"/>
      <c r="Y52" s="327"/>
      <c r="Z52" s="327"/>
      <c r="AA52" s="327"/>
      <c r="AB52" s="327"/>
      <c r="AC52" s="327"/>
      <c r="AD52" s="327"/>
      <c r="AE52" s="327"/>
      <c r="AF52" s="327"/>
      <c r="AG52" s="328" t="s">
        <v>54</v>
      </c>
      <c r="AH52" s="327"/>
      <c r="AI52" s="327"/>
      <c r="AJ52" s="327"/>
      <c r="AK52" s="327"/>
      <c r="AL52" s="327"/>
      <c r="AM52" s="327"/>
      <c r="AN52" s="329" t="s">
        <v>55</v>
      </c>
      <c r="AO52" s="327"/>
      <c r="AP52" s="327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7">
        <f>ROUND(AG55+SUM(AG56:AG58)+AG63,2)</f>
        <v>0</v>
      </c>
      <c r="AH54" s="337"/>
      <c r="AI54" s="337"/>
      <c r="AJ54" s="337"/>
      <c r="AK54" s="337"/>
      <c r="AL54" s="337"/>
      <c r="AM54" s="337"/>
      <c r="AN54" s="338">
        <f t="shared" ref="AN54:AN63" si="0">SUM(AG54,AT54)</f>
        <v>0</v>
      </c>
      <c r="AO54" s="338"/>
      <c r="AP54" s="338"/>
      <c r="AQ54" s="77" t="s">
        <v>19</v>
      </c>
      <c r="AR54" s="78"/>
      <c r="AS54" s="79">
        <f>ROUND(AS55+SUM(AS56:AS58)+AS63,2)</f>
        <v>0</v>
      </c>
      <c r="AT54" s="80">
        <f t="shared" ref="AT54:AT63" si="1">ROUND(SUM(AV54:AW54),2)</f>
        <v>0</v>
      </c>
      <c r="AU54" s="81">
        <f>ROUND(AU55+SUM(AU56:AU58)+AU63,5)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ROUND(AZ55+SUM(AZ56:AZ58)+AZ63,2)</f>
        <v>0</v>
      </c>
      <c r="BA54" s="80">
        <f>ROUND(BA55+SUM(BA56:BA58)+BA63,2)</f>
        <v>0</v>
      </c>
      <c r="BB54" s="80">
        <f>ROUND(BB55+SUM(BB56:BB58)+BB63,2)</f>
        <v>0</v>
      </c>
      <c r="BC54" s="80">
        <f>ROUND(BC55+SUM(BC56:BC58)+BC63,2)</f>
        <v>0</v>
      </c>
      <c r="BD54" s="82">
        <f>ROUND(BD55+SUM(BD56:BD58)+BD63,2)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24.6" customHeight="1">
      <c r="A55" s="85" t="s">
        <v>75</v>
      </c>
      <c r="B55" s="86"/>
      <c r="C55" s="87"/>
      <c r="D55" s="330" t="s">
        <v>76</v>
      </c>
      <c r="E55" s="330"/>
      <c r="F55" s="330"/>
      <c r="G55" s="330"/>
      <c r="H55" s="330"/>
      <c r="I55" s="88"/>
      <c r="J55" s="330" t="s">
        <v>77</v>
      </c>
      <c r="K55" s="330"/>
      <c r="L55" s="330"/>
      <c r="M55" s="330"/>
      <c r="N55" s="330"/>
      <c r="O55" s="330"/>
      <c r="P55" s="330"/>
      <c r="Q55" s="330"/>
      <c r="R55" s="330"/>
      <c r="S55" s="330"/>
      <c r="T55" s="330"/>
      <c r="U55" s="330"/>
      <c r="V55" s="330"/>
      <c r="W55" s="330"/>
      <c r="X55" s="330"/>
      <c r="Y55" s="330"/>
      <c r="Z55" s="330"/>
      <c r="AA55" s="330"/>
      <c r="AB55" s="330"/>
      <c r="AC55" s="330"/>
      <c r="AD55" s="330"/>
      <c r="AE55" s="330"/>
      <c r="AF55" s="330"/>
      <c r="AG55" s="331">
        <f>'SO 01 - Zemní hráz a úpra...'!J30</f>
        <v>0</v>
      </c>
      <c r="AH55" s="332"/>
      <c r="AI55" s="332"/>
      <c r="AJ55" s="332"/>
      <c r="AK55" s="332"/>
      <c r="AL55" s="332"/>
      <c r="AM55" s="332"/>
      <c r="AN55" s="331">
        <f t="shared" si="0"/>
        <v>0</v>
      </c>
      <c r="AO55" s="332"/>
      <c r="AP55" s="332"/>
      <c r="AQ55" s="89" t="s">
        <v>78</v>
      </c>
      <c r="AR55" s="90"/>
      <c r="AS55" s="91">
        <v>0</v>
      </c>
      <c r="AT55" s="92">
        <f t="shared" si="1"/>
        <v>0</v>
      </c>
      <c r="AU55" s="93">
        <f>'SO 01 - Zemní hráz a úpra...'!P86</f>
        <v>0</v>
      </c>
      <c r="AV55" s="92">
        <f>'SO 01 - Zemní hráz a úpra...'!J33</f>
        <v>0</v>
      </c>
      <c r="AW55" s="92">
        <f>'SO 01 - Zemní hráz a úpra...'!J34</f>
        <v>0</v>
      </c>
      <c r="AX55" s="92">
        <f>'SO 01 - Zemní hráz a úpra...'!J35</f>
        <v>0</v>
      </c>
      <c r="AY55" s="92">
        <f>'SO 01 - Zemní hráz a úpra...'!J36</f>
        <v>0</v>
      </c>
      <c r="AZ55" s="92">
        <f>'SO 01 - Zemní hráz a úpra...'!F33</f>
        <v>0</v>
      </c>
      <c r="BA55" s="92">
        <f>'SO 01 - Zemní hráz a úpra...'!F34</f>
        <v>0</v>
      </c>
      <c r="BB55" s="92">
        <f>'SO 01 - Zemní hráz a úpra...'!F35</f>
        <v>0</v>
      </c>
      <c r="BC55" s="92">
        <f>'SO 01 - Zemní hráz a úpra...'!F36</f>
        <v>0</v>
      </c>
      <c r="BD55" s="94">
        <f>'SO 01 - Zemní hráz a úpra...'!F37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24.6" customHeight="1">
      <c r="A56" s="85" t="s">
        <v>75</v>
      </c>
      <c r="B56" s="86"/>
      <c r="C56" s="87"/>
      <c r="D56" s="330" t="s">
        <v>83</v>
      </c>
      <c r="E56" s="330"/>
      <c r="F56" s="330"/>
      <c r="G56" s="330"/>
      <c r="H56" s="330"/>
      <c r="I56" s="88"/>
      <c r="J56" s="330" t="s">
        <v>84</v>
      </c>
      <c r="K56" s="330"/>
      <c r="L56" s="330"/>
      <c r="M56" s="330"/>
      <c r="N56" s="330"/>
      <c r="O56" s="330"/>
      <c r="P56" s="330"/>
      <c r="Q56" s="330"/>
      <c r="R56" s="330"/>
      <c r="S56" s="330"/>
      <c r="T56" s="330"/>
      <c r="U56" s="330"/>
      <c r="V56" s="330"/>
      <c r="W56" s="330"/>
      <c r="X56" s="330"/>
      <c r="Y56" s="330"/>
      <c r="Z56" s="330"/>
      <c r="AA56" s="330"/>
      <c r="AB56" s="330"/>
      <c r="AC56" s="330"/>
      <c r="AD56" s="330"/>
      <c r="AE56" s="330"/>
      <c r="AF56" s="330"/>
      <c r="AG56" s="331">
        <f>'SO 02 - Výpustný objekt'!J30</f>
        <v>0</v>
      </c>
      <c r="AH56" s="332"/>
      <c r="AI56" s="332"/>
      <c r="AJ56" s="332"/>
      <c r="AK56" s="332"/>
      <c r="AL56" s="332"/>
      <c r="AM56" s="332"/>
      <c r="AN56" s="331">
        <f t="shared" si="0"/>
        <v>0</v>
      </c>
      <c r="AO56" s="332"/>
      <c r="AP56" s="332"/>
      <c r="AQ56" s="89" t="s">
        <v>78</v>
      </c>
      <c r="AR56" s="90"/>
      <c r="AS56" s="91">
        <v>0</v>
      </c>
      <c r="AT56" s="92">
        <f t="shared" si="1"/>
        <v>0</v>
      </c>
      <c r="AU56" s="93">
        <f>'SO 02 - Výpustný objekt'!P90</f>
        <v>0</v>
      </c>
      <c r="AV56" s="92">
        <f>'SO 02 - Výpustný objekt'!J33</f>
        <v>0</v>
      </c>
      <c r="AW56" s="92">
        <f>'SO 02 - Výpustný objekt'!J34</f>
        <v>0</v>
      </c>
      <c r="AX56" s="92">
        <f>'SO 02 - Výpustný objekt'!J35</f>
        <v>0</v>
      </c>
      <c r="AY56" s="92">
        <f>'SO 02 - Výpustný objekt'!J36</f>
        <v>0</v>
      </c>
      <c r="AZ56" s="92">
        <f>'SO 02 - Výpustný objekt'!F33</f>
        <v>0</v>
      </c>
      <c r="BA56" s="92">
        <f>'SO 02 - Výpustný objekt'!F34</f>
        <v>0</v>
      </c>
      <c r="BB56" s="92">
        <f>'SO 02 - Výpustný objekt'!F35</f>
        <v>0</v>
      </c>
      <c r="BC56" s="92">
        <f>'SO 02 - Výpustný objekt'!F36</f>
        <v>0</v>
      </c>
      <c r="BD56" s="94">
        <f>'SO 02 - Výpustný objekt'!F37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86</v>
      </c>
      <c r="CM56" s="95" t="s">
        <v>82</v>
      </c>
    </row>
    <row r="57" spans="1:91" s="7" customFormat="1" ht="24.6" customHeight="1">
      <c r="A57" s="85" t="s">
        <v>75</v>
      </c>
      <c r="B57" s="86"/>
      <c r="C57" s="87"/>
      <c r="D57" s="330" t="s">
        <v>87</v>
      </c>
      <c r="E57" s="330"/>
      <c r="F57" s="330"/>
      <c r="G57" s="330"/>
      <c r="H57" s="330"/>
      <c r="I57" s="88"/>
      <c r="J57" s="330" t="s">
        <v>88</v>
      </c>
      <c r="K57" s="330"/>
      <c r="L57" s="330"/>
      <c r="M57" s="330"/>
      <c r="N57" s="330"/>
      <c r="O57" s="330"/>
      <c r="P57" s="330"/>
      <c r="Q57" s="330"/>
      <c r="R57" s="330"/>
      <c r="S57" s="330"/>
      <c r="T57" s="330"/>
      <c r="U57" s="330"/>
      <c r="V57" s="330"/>
      <c r="W57" s="330"/>
      <c r="X57" s="330"/>
      <c r="Y57" s="330"/>
      <c r="Z57" s="330"/>
      <c r="AA57" s="330"/>
      <c r="AB57" s="330"/>
      <c r="AC57" s="330"/>
      <c r="AD57" s="330"/>
      <c r="AE57" s="330"/>
      <c r="AF57" s="330"/>
      <c r="AG57" s="331">
        <f>'SO 03 - Bezpečnostní přeliv'!J30</f>
        <v>0</v>
      </c>
      <c r="AH57" s="332"/>
      <c r="AI57" s="332"/>
      <c r="AJ57" s="332"/>
      <c r="AK57" s="332"/>
      <c r="AL57" s="332"/>
      <c r="AM57" s="332"/>
      <c r="AN57" s="331">
        <f t="shared" si="0"/>
        <v>0</v>
      </c>
      <c r="AO57" s="332"/>
      <c r="AP57" s="332"/>
      <c r="AQ57" s="89" t="s">
        <v>78</v>
      </c>
      <c r="AR57" s="90"/>
      <c r="AS57" s="91">
        <v>0</v>
      </c>
      <c r="AT57" s="92">
        <f t="shared" si="1"/>
        <v>0</v>
      </c>
      <c r="AU57" s="93">
        <f>'SO 03 - Bezpečnostní přeliv'!P87</f>
        <v>0</v>
      </c>
      <c r="AV57" s="92">
        <f>'SO 03 - Bezpečnostní přeliv'!J33</f>
        <v>0</v>
      </c>
      <c r="AW57" s="92">
        <f>'SO 03 - Bezpečnostní přeliv'!J34</f>
        <v>0</v>
      </c>
      <c r="AX57" s="92">
        <f>'SO 03 - Bezpečnostní přeliv'!J35</f>
        <v>0</v>
      </c>
      <c r="AY57" s="92">
        <f>'SO 03 - Bezpečnostní přeliv'!J36</f>
        <v>0</v>
      </c>
      <c r="AZ57" s="92">
        <f>'SO 03 - Bezpečnostní přeliv'!F33</f>
        <v>0</v>
      </c>
      <c r="BA57" s="92">
        <f>'SO 03 - Bezpečnostní přeliv'!F34</f>
        <v>0</v>
      </c>
      <c r="BB57" s="92">
        <f>'SO 03 - Bezpečnostní přeliv'!F35</f>
        <v>0</v>
      </c>
      <c r="BC57" s="92">
        <f>'SO 03 - Bezpečnostní přeliv'!F36</f>
        <v>0</v>
      </c>
      <c r="BD57" s="94">
        <f>'SO 03 - Bezpečnostní přeliv'!F37</f>
        <v>0</v>
      </c>
      <c r="BT57" s="95" t="s">
        <v>79</v>
      </c>
      <c r="BV57" s="95" t="s">
        <v>73</v>
      </c>
      <c r="BW57" s="95" t="s">
        <v>89</v>
      </c>
      <c r="BX57" s="95" t="s">
        <v>5</v>
      </c>
      <c r="CL57" s="95" t="s">
        <v>86</v>
      </c>
      <c r="CM57" s="95" t="s">
        <v>82</v>
      </c>
    </row>
    <row r="58" spans="1:91" s="7" customFormat="1" ht="24.6" customHeight="1">
      <c r="B58" s="86"/>
      <c r="C58" s="87"/>
      <c r="D58" s="330" t="s">
        <v>90</v>
      </c>
      <c r="E58" s="330"/>
      <c r="F58" s="330"/>
      <c r="G58" s="330"/>
      <c r="H58" s="330"/>
      <c r="I58" s="88"/>
      <c r="J58" s="330" t="s">
        <v>91</v>
      </c>
      <c r="K58" s="330"/>
      <c r="L58" s="330"/>
      <c r="M58" s="330"/>
      <c r="N58" s="330"/>
      <c r="O58" s="330"/>
      <c r="P58" s="330"/>
      <c r="Q58" s="330"/>
      <c r="R58" s="330"/>
      <c r="S58" s="330"/>
      <c r="T58" s="330"/>
      <c r="U58" s="330"/>
      <c r="V58" s="330"/>
      <c r="W58" s="330"/>
      <c r="X58" s="330"/>
      <c r="Y58" s="330"/>
      <c r="Z58" s="330"/>
      <c r="AA58" s="330"/>
      <c r="AB58" s="330"/>
      <c r="AC58" s="330"/>
      <c r="AD58" s="330"/>
      <c r="AE58" s="330"/>
      <c r="AF58" s="330"/>
      <c r="AG58" s="333">
        <f>ROUND(SUM(AG59:AG62),2)</f>
        <v>0</v>
      </c>
      <c r="AH58" s="332"/>
      <c r="AI58" s="332"/>
      <c r="AJ58" s="332"/>
      <c r="AK58" s="332"/>
      <c r="AL58" s="332"/>
      <c r="AM58" s="332"/>
      <c r="AN58" s="331">
        <f t="shared" si="0"/>
        <v>0</v>
      </c>
      <c r="AO58" s="332"/>
      <c r="AP58" s="332"/>
      <c r="AQ58" s="89" t="s">
        <v>78</v>
      </c>
      <c r="AR58" s="90"/>
      <c r="AS58" s="91">
        <f>ROUND(SUM(AS59:AS62),2)</f>
        <v>0</v>
      </c>
      <c r="AT58" s="92">
        <f t="shared" si="1"/>
        <v>0</v>
      </c>
      <c r="AU58" s="93">
        <f>ROUND(SUM(AU59:AU62),5)</f>
        <v>0</v>
      </c>
      <c r="AV58" s="92">
        <f>ROUND(AZ58*L29,2)</f>
        <v>0</v>
      </c>
      <c r="AW58" s="92">
        <f>ROUND(BA58*L30,2)</f>
        <v>0</v>
      </c>
      <c r="AX58" s="92">
        <f>ROUND(BB58*L29,2)</f>
        <v>0</v>
      </c>
      <c r="AY58" s="92">
        <f>ROUND(BC58*L30,2)</f>
        <v>0</v>
      </c>
      <c r="AZ58" s="92">
        <f>ROUND(SUM(AZ59:AZ62),2)</f>
        <v>0</v>
      </c>
      <c r="BA58" s="92">
        <f>ROUND(SUM(BA59:BA62),2)</f>
        <v>0</v>
      </c>
      <c r="BB58" s="92">
        <f>ROUND(SUM(BB59:BB62),2)</f>
        <v>0</v>
      </c>
      <c r="BC58" s="92">
        <f>ROUND(SUM(BC59:BC62),2)</f>
        <v>0</v>
      </c>
      <c r="BD58" s="94">
        <f>ROUND(SUM(BD59:BD62),2)</f>
        <v>0</v>
      </c>
      <c r="BS58" s="95" t="s">
        <v>70</v>
      </c>
      <c r="BT58" s="95" t="s">
        <v>79</v>
      </c>
      <c r="BV58" s="95" t="s">
        <v>73</v>
      </c>
      <c r="BW58" s="95" t="s">
        <v>92</v>
      </c>
      <c r="BX58" s="95" t="s">
        <v>5</v>
      </c>
      <c r="CL58" s="95" t="s">
        <v>93</v>
      </c>
      <c r="CM58" s="95" t="s">
        <v>82</v>
      </c>
    </row>
    <row r="59" spans="1:91" s="4" customFormat="1" ht="14.4" customHeight="1">
      <c r="A59" s="85" t="s">
        <v>75</v>
      </c>
      <c r="B59" s="50"/>
      <c r="C59" s="96"/>
      <c r="D59" s="96"/>
      <c r="E59" s="336" t="s">
        <v>90</v>
      </c>
      <c r="F59" s="336"/>
      <c r="G59" s="336"/>
      <c r="H59" s="336"/>
      <c r="I59" s="336"/>
      <c r="J59" s="96"/>
      <c r="K59" s="336" t="s">
        <v>91</v>
      </c>
      <c r="L59" s="336"/>
      <c r="M59" s="336"/>
      <c r="N59" s="336"/>
      <c r="O59" s="336"/>
      <c r="P59" s="336"/>
      <c r="Q59" s="336"/>
      <c r="R59" s="336"/>
      <c r="S59" s="336"/>
      <c r="T59" s="336"/>
      <c r="U59" s="336"/>
      <c r="V59" s="336"/>
      <c r="W59" s="336"/>
      <c r="X59" s="336"/>
      <c r="Y59" s="336"/>
      <c r="Z59" s="336"/>
      <c r="AA59" s="336"/>
      <c r="AB59" s="336"/>
      <c r="AC59" s="336"/>
      <c r="AD59" s="336"/>
      <c r="AE59" s="336"/>
      <c r="AF59" s="336"/>
      <c r="AG59" s="334">
        <f>'SO 04 - Vegetační úpravy'!J30</f>
        <v>0</v>
      </c>
      <c r="AH59" s="335"/>
      <c r="AI59" s="335"/>
      <c r="AJ59" s="335"/>
      <c r="AK59" s="335"/>
      <c r="AL59" s="335"/>
      <c r="AM59" s="335"/>
      <c r="AN59" s="334">
        <f t="shared" si="0"/>
        <v>0</v>
      </c>
      <c r="AO59" s="335"/>
      <c r="AP59" s="335"/>
      <c r="AQ59" s="97" t="s">
        <v>94</v>
      </c>
      <c r="AR59" s="52"/>
      <c r="AS59" s="98">
        <v>0</v>
      </c>
      <c r="AT59" s="99">
        <f t="shared" si="1"/>
        <v>0</v>
      </c>
      <c r="AU59" s="100">
        <f>'SO 04 - Vegetační úpravy'!P84</f>
        <v>0</v>
      </c>
      <c r="AV59" s="99">
        <f>'SO 04 - Vegetační úpravy'!J33</f>
        <v>0</v>
      </c>
      <c r="AW59" s="99">
        <f>'SO 04 - Vegetační úpravy'!J34</f>
        <v>0</v>
      </c>
      <c r="AX59" s="99">
        <f>'SO 04 - Vegetační úpravy'!J35</f>
        <v>0</v>
      </c>
      <c r="AY59" s="99">
        <f>'SO 04 - Vegetační úpravy'!J36</f>
        <v>0</v>
      </c>
      <c r="AZ59" s="99">
        <f>'SO 04 - Vegetační úpravy'!F33</f>
        <v>0</v>
      </c>
      <c r="BA59" s="99">
        <f>'SO 04 - Vegetační úpravy'!F34</f>
        <v>0</v>
      </c>
      <c r="BB59" s="99">
        <f>'SO 04 - Vegetační úpravy'!F35</f>
        <v>0</v>
      </c>
      <c r="BC59" s="99">
        <f>'SO 04 - Vegetační úpravy'!F36</f>
        <v>0</v>
      </c>
      <c r="BD59" s="101">
        <f>'SO 04 - Vegetační úpravy'!F37</f>
        <v>0</v>
      </c>
      <c r="BT59" s="102" t="s">
        <v>82</v>
      </c>
      <c r="BU59" s="102" t="s">
        <v>95</v>
      </c>
      <c r="BV59" s="102" t="s">
        <v>73</v>
      </c>
      <c r="BW59" s="102" t="s">
        <v>92</v>
      </c>
      <c r="BX59" s="102" t="s">
        <v>5</v>
      </c>
      <c r="CL59" s="102" t="s">
        <v>93</v>
      </c>
      <c r="CM59" s="102" t="s">
        <v>82</v>
      </c>
    </row>
    <row r="60" spans="1:91" s="4" customFormat="1" ht="24" customHeight="1">
      <c r="A60" s="85" t="s">
        <v>75</v>
      </c>
      <c r="B60" s="50"/>
      <c r="C60" s="96"/>
      <c r="D60" s="96"/>
      <c r="E60" s="336" t="s">
        <v>96</v>
      </c>
      <c r="F60" s="336"/>
      <c r="G60" s="336"/>
      <c r="H60" s="336"/>
      <c r="I60" s="336"/>
      <c r="J60" s="96"/>
      <c r="K60" s="336" t="s">
        <v>97</v>
      </c>
      <c r="L60" s="336"/>
      <c r="M60" s="336"/>
      <c r="N60" s="336"/>
      <c r="O60" s="336"/>
      <c r="P60" s="336"/>
      <c r="Q60" s="336"/>
      <c r="R60" s="336"/>
      <c r="S60" s="336"/>
      <c r="T60" s="336"/>
      <c r="U60" s="336"/>
      <c r="V60" s="336"/>
      <c r="W60" s="336"/>
      <c r="X60" s="336"/>
      <c r="Y60" s="336"/>
      <c r="Z60" s="336"/>
      <c r="AA60" s="336"/>
      <c r="AB60" s="336"/>
      <c r="AC60" s="336"/>
      <c r="AD60" s="336"/>
      <c r="AE60" s="336"/>
      <c r="AF60" s="336"/>
      <c r="AG60" s="334">
        <f>'SO 04.1 - Následná péče 1...'!J32</f>
        <v>0</v>
      </c>
      <c r="AH60" s="335"/>
      <c r="AI60" s="335"/>
      <c r="AJ60" s="335"/>
      <c r="AK60" s="335"/>
      <c r="AL60" s="335"/>
      <c r="AM60" s="335"/>
      <c r="AN60" s="334">
        <f t="shared" si="0"/>
        <v>0</v>
      </c>
      <c r="AO60" s="335"/>
      <c r="AP60" s="335"/>
      <c r="AQ60" s="97" t="s">
        <v>94</v>
      </c>
      <c r="AR60" s="52"/>
      <c r="AS60" s="98">
        <v>0</v>
      </c>
      <c r="AT60" s="99">
        <f t="shared" si="1"/>
        <v>0</v>
      </c>
      <c r="AU60" s="100">
        <f>'SO 04.1 - Následná péče 1...'!P88</f>
        <v>0</v>
      </c>
      <c r="AV60" s="99">
        <f>'SO 04.1 - Následná péče 1...'!J35</f>
        <v>0</v>
      </c>
      <c r="AW60" s="99">
        <f>'SO 04.1 - Následná péče 1...'!J36</f>
        <v>0</v>
      </c>
      <c r="AX60" s="99">
        <f>'SO 04.1 - Následná péče 1...'!J37</f>
        <v>0</v>
      </c>
      <c r="AY60" s="99">
        <f>'SO 04.1 - Následná péče 1...'!J38</f>
        <v>0</v>
      </c>
      <c r="AZ60" s="99">
        <f>'SO 04.1 - Následná péče 1...'!F35</f>
        <v>0</v>
      </c>
      <c r="BA60" s="99">
        <f>'SO 04.1 - Následná péče 1...'!F36</f>
        <v>0</v>
      </c>
      <c r="BB60" s="99">
        <f>'SO 04.1 - Následná péče 1...'!F37</f>
        <v>0</v>
      </c>
      <c r="BC60" s="99">
        <f>'SO 04.1 - Následná péče 1...'!F38</f>
        <v>0</v>
      </c>
      <c r="BD60" s="101">
        <f>'SO 04.1 - Následná péče 1...'!F39</f>
        <v>0</v>
      </c>
      <c r="BT60" s="102" t="s">
        <v>82</v>
      </c>
      <c r="BV60" s="102" t="s">
        <v>73</v>
      </c>
      <c r="BW60" s="102" t="s">
        <v>98</v>
      </c>
      <c r="BX60" s="102" t="s">
        <v>92</v>
      </c>
      <c r="CL60" s="102" t="s">
        <v>93</v>
      </c>
    </row>
    <row r="61" spans="1:91" s="4" customFormat="1" ht="24" customHeight="1">
      <c r="A61" s="85" t="s">
        <v>75</v>
      </c>
      <c r="B61" s="50"/>
      <c r="C61" s="96"/>
      <c r="D61" s="96"/>
      <c r="E61" s="336" t="s">
        <v>99</v>
      </c>
      <c r="F61" s="336"/>
      <c r="G61" s="336"/>
      <c r="H61" s="336"/>
      <c r="I61" s="336"/>
      <c r="J61" s="96"/>
      <c r="K61" s="336" t="s">
        <v>100</v>
      </c>
      <c r="L61" s="336"/>
      <c r="M61" s="336"/>
      <c r="N61" s="336"/>
      <c r="O61" s="336"/>
      <c r="P61" s="336"/>
      <c r="Q61" s="336"/>
      <c r="R61" s="336"/>
      <c r="S61" s="336"/>
      <c r="T61" s="336"/>
      <c r="U61" s="336"/>
      <c r="V61" s="336"/>
      <c r="W61" s="336"/>
      <c r="X61" s="336"/>
      <c r="Y61" s="336"/>
      <c r="Z61" s="336"/>
      <c r="AA61" s="336"/>
      <c r="AB61" s="336"/>
      <c r="AC61" s="336"/>
      <c r="AD61" s="336"/>
      <c r="AE61" s="336"/>
      <c r="AF61" s="336"/>
      <c r="AG61" s="334">
        <f>'SO 04.2 - Následná péče 2...'!J32</f>
        <v>0</v>
      </c>
      <c r="AH61" s="335"/>
      <c r="AI61" s="335"/>
      <c r="AJ61" s="335"/>
      <c r="AK61" s="335"/>
      <c r="AL61" s="335"/>
      <c r="AM61" s="335"/>
      <c r="AN61" s="334">
        <f t="shared" si="0"/>
        <v>0</v>
      </c>
      <c r="AO61" s="335"/>
      <c r="AP61" s="335"/>
      <c r="AQ61" s="97" t="s">
        <v>94</v>
      </c>
      <c r="AR61" s="52"/>
      <c r="AS61" s="98">
        <v>0</v>
      </c>
      <c r="AT61" s="99">
        <f t="shared" si="1"/>
        <v>0</v>
      </c>
      <c r="AU61" s="100">
        <f>'SO 04.2 - Následná péče 2...'!P88</f>
        <v>0</v>
      </c>
      <c r="AV61" s="99">
        <f>'SO 04.2 - Následná péče 2...'!J35</f>
        <v>0</v>
      </c>
      <c r="AW61" s="99">
        <f>'SO 04.2 - Následná péče 2...'!J36</f>
        <v>0</v>
      </c>
      <c r="AX61" s="99">
        <f>'SO 04.2 - Následná péče 2...'!J37</f>
        <v>0</v>
      </c>
      <c r="AY61" s="99">
        <f>'SO 04.2 - Následná péče 2...'!J38</f>
        <v>0</v>
      </c>
      <c r="AZ61" s="99">
        <f>'SO 04.2 - Následná péče 2...'!F35</f>
        <v>0</v>
      </c>
      <c r="BA61" s="99">
        <f>'SO 04.2 - Následná péče 2...'!F36</f>
        <v>0</v>
      </c>
      <c r="BB61" s="99">
        <f>'SO 04.2 - Následná péče 2...'!F37</f>
        <v>0</v>
      </c>
      <c r="BC61" s="99">
        <f>'SO 04.2 - Následná péče 2...'!F38</f>
        <v>0</v>
      </c>
      <c r="BD61" s="101">
        <f>'SO 04.2 - Následná péče 2...'!F39</f>
        <v>0</v>
      </c>
      <c r="BT61" s="102" t="s">
        <v>82</v>
      </c>
      <c r="BV61" s="102" t="s">
        <v>73</v>
      </c>
      <c r="BW61" s="102" t="s">
        <v>101</v>
      </c>
      <c r="BX61" s="102" t="s">
        <v>92</v>
      </c>
      <c r="CL61" s="102" t="s">
        <v>93</v>
      </c>
    </row>
    <row r="62" spans="1:91" s="4" customFormat="1" ht="24" customHeight="1">
      <c r="A62" s="85" t="s">
        <v>75</v>
      </c>
      <c r="B62" s="50"/>
      <c r="C62" s="96"/>
      <c r="D62" s="96"/>
      <c r="E62" s="336" t="s">
        <v>102</v>
      </c>
      <c r="F62" s="336"/>
      <c r="G62" s="336"/>
      <c r="H62" s="336"/>
      <c r="I62" s="336"/>
      <c r="J62" s="96"/>
      <c r="K62" s="336" t="s">
        <v>103</v>
      </c>
      <c r="L62" s="336"/>
      <c r="M62" s="336"/>
      <c r="N62" s="336"/>
      <c r="O62" s="336"/>
      <c r="P62" s="336"/>
      <c r="Q62" s="336"/>
      <c r="R62" s="336"/>
      <c r="S62" s="336"/>
      <c r="T62" s="336"/>
      <c r="U62" s="336"/>
      <c r="V62" s="336"/>
      <c r="W62" s="336"/>
      <c r="X62" s="336"/>
      <c r="Y62" s="336"/>
      <c r="Z62" s="336"/>
      <c r="AA62" s="336"/>
      <c r="AB62" s="336"/>
      <c r="AC62" s="336"/>
      <c r="AD62" s="336"/>
      <c r="AE62" s="336"/>
      <c r="AF62" s="336"/>
      <c r="AG62" s="334">
        <f>'SO 04.3 - Následná péče 3...'!J32</f>
        <v>0</v>
      </c>
      <c r="AH62" s="335"/>
      <c r="AI62" s="335"/>
      <c r="AJ62" s="335"/>
      <c r="AK62" s="335"/>
      <c r="AL62" s="335"/>
      <c r="AM62" s="335"/>
      <c r="AN62" s="334">
        <f t="shared" si="0"/>
        <v>0</v>
      </c>
      <c r="AO62" s="335"/>
      <c r="AP62" s="335"/>
      <c r="AQ62" s="97" t="s">
        <v>94</v>
      </c>
      <c r="AR62" s="52"/>
      <c r="AS62" s="98">
        <v>0</v>
      </c>
      <c r="AT62" s="99">
        <f t="shared" si="1"/>
        <v>0</v>
      </c>
      <c r="AU62" s="100">
        <f>'SO 04.3 - Následná péče 3...'!P88</f>
        <v>0</v>
      </c>
      <c r="AV62" s="99">
        <f>'SO 04.3 - Následná péče 3...'!J35</f>
        <v>0</v>
      </c>
      <c r="AW62" s="99">
        <f>'SO 04.3 - Následná péče 3...'!J36</f>
        <v>0</v>
      </c>
      <c r="AX62" s="99">
        <f>'SO 04.3 - Následná péče 3...'!J37</f>
        <v>0</v>
      </c>
      <c r="AY62" s="99">
        <f>'SO 04.3 - Následná péče 3...'!J38</f>
        <v>0</v>
      </c>
      <c r="AZ62" s="99">
        <f>'SO 04.3 - Následná péče 3...'!F35</f>
        <v>0</v>
      </c>
      <c r="BA62" s="99">
        <f>'SO 04.3 - Následná péče 3...'!F36</f>
        <v>0</v>
      </c>
      <c r="BB62" s="99">
        <f>'SO 04.3 - Následná péče 3...'!F37</f>
        <v>0</v>
      </c>
      <c r="BC62" s="99">
        <f>'SO 04.3 - Následná péče 3...'!F38</f>
        <v>0</v>
      </c>
      <c r="BD62" s="101">
        <f>'SO 04.3 - Následná péče 3...'!F39</f>
        <v>0</v>
      </c>
      <c r="BT62" s="102" t="s">
        <v>82</v>
      </c>
      <c r="BV62" s="102" t="s">
        <v>73</v>
      </c>
      <c r="BW62" s="102" t="s">
        <v>104</v>
      </c>
      <c r="BX62" s="102" t="s">
        <v>92</v>
      </c>
      <c r="CL62" s="102" t="s">
        <v>93</v>
      </c>
    </row>
    <row r="63" spans="1:91" s="7" customFormat="1" ht="14.4" customHeight="1">
      <c r="A63" s="85" t="s">
        <v>75</v>
      </c>
      <c r="B63" s="86"/>
      <c r="C63" s="87"/>
      <c r="D63" s="330" t="s">
        <v>105</v>
      </c>
      <c r="E63" s="330"/>
      <c r="F63" s="330"/>
      <c r="G63" s="330"/>
      <c r="H63" s="330"/>
      <c r="I63" s="88"/>
      <c r="J63" s="330" t="s">
        <v>106</v>
      </c>
      <c r="K63" s="330"/>
      <c r="L63" s="330"/>
      <c r="M63" s="330"/>
      <c r="N63" s="330"/>
      <c r="O63" s="330"/>
      <c r="P63" s="330"/>
      <c r="Q63" s="330"/>
      <c r="R63" s="330"/>
      <c r="S63" s="330"/>
      <c r="T63" s="330"/>
      <c r="U63" s="330"/>
      <c r="V63" s="330"/>
      <c r="W63" s="330"/>
      <c r="X63" s="330"/>
      <c r="Y63" s="330"/>
      <c r="Z63" s="330"/>
      <c r="AA63" s="330"/>
      <c r="AB63" s="330"/>
      <c r="AC63" s="330"/>
      <c r="AD63" s="330"/>
      <c r="AE63" s="330"/>
      <c r="AF63" s="330"/>
      <c r="AG63" s="331">
        <f>'VON - Vedlejší a ostatní ...'!J30</f>
        <v>0</v>
      </c>
      <c r="AH63" s="332"/>
      <c r="AI63" s="332"/>
      <c r="AJ63" s="332"/>
      <c r="AK63" s="332"/>
      <c r="AL63" s="332"/>
      <c r="AM63" s="332"/>
      <c r="AN63" s="331">
        <f t="shared" si="0"/>
        <v>0</v>
      </c>
      <c r="AO63" s="332"/>
      <c r="AP63" s="332"/>
      <c r="AQ63" s="89" t="s">
        <v>105</v>
      </c>
      <c r="AR63" s="90"/>
      <c r="AS63" s="103">
        <v>0</v>
      </c>
      <c r="AT63" s="104">
        <f t="shared" si="1"/>
        <v>0</v>
      </c>
      <c r="AU63" s="105">
        <f>'VON - Vedlejší a ostatní ...'!P82</f>
        <v>0</v>
      </c>
      <c r="AV63" s="104">
        <f>'VON - Vedlejší a ostatní ...'!J33</f>
        <v>0</v>
      </c>
      <c r="AW63" s="104">
        <f>'VON - Vedlejší a ostatní ...'!J34</f>
        <v>0</v>
      </c>
      <c r="AX63" s="104">
        <f>'VON - Vedlejší a ostatní ...'!J35</f>
        <v>0</v>
      </c>
      <c r="AY63" s="104">
        <f>'VON - Vedlejší a ostatní ...'!J36</f>
        <v>0</v>
      </c>
      <c r="AZ63" s="104">
        <f>'VON - Vedlejší a ostatní ...'!F33</f>
        <v>0</v>
      </c>
      <c r="BA63" s="104">
        <f>'VON - Vedlejší a ostatní ...'!F34</f>
        <v>0</v>
      </c>
      <c r="BB63" s="104">
        <f>'VON - Vedlejší a ostatní ...'!F35</f>
        <v>0</v>
      </c>
      <c r="BC63" s="104">
        <f>'VON - Vedlejší a ostatní ...'!F36</f>
        <v>0</v>
      </c>
      <c r="BD63" s="106">
        <f>'VON - Vedlejší a ostatní ...'!F37</f>
        <v>0</v>
      </c>
      <c r="BT63" s="95" t="s">
        <v>79</v>
      </c>
      <c r="BV63" s="95" t="s">
        <v>73</v>
      </c>
      <c r="BW63" s="95" t="s">
        <v>107</v>
      </c>
      <c r="BX63" s="95" t="s">
        <v>5</v>
      </c>
      <c r="CL63" s="95" t="s">
        <v>19</v>
      </c>
      <c r="CM63" s="95" t="s">
        <v>82</v>
      </c>
    </row>
    <row r="64" spans="1:91" s="2" customFormat="1" ht="30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8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</row>
    <row r="65" spans="1:57" s="2" customFormat="1" ht="6.9" customHeight="1">
      <c r="A65" s="33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38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</row>
  </sheetData>
  <sheetProtection algorithmName="SHA-512" hashValue="mQS/jphKqlKD/2lTkZhv5a5lAbkEFax2YTdPyfS5kitSCu5flzukVJKUJ/j2UtfTEGKlJL5L3j/t6DSoY6Q9zQ==" saltValue="nXo1DVPgojOe5RO81OJNrXLbd8X6QdxS5lR+mkF6qbpb10fbkiHe9K5xbV6XXnkn65p6LSuwK9YpTCCKcIvAdQ==" spinCount="100000" sheet="1" objects="1" scenarios="1" formatColumns="0" formatRows="0"/>
  <mergeCells count="7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58:AP58"/>
    <mergeCell ref="AG58:AM58"/>
    <mergeCell ref="D58:H58"/>
    <mergeCell ref="J58:AF58"/>
    <mergeCell ref="AN59:AP59"/>
    <mergeCell ref="AG59:AM59"/>
    <mergeCell ref="E59:I59"/>
    <mergeCell ref="K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 01 - Zemní hráz a úpra...'!C2" display="/"/>
    <hyperlink ref="A56" location="'SO 02 - Výpustný objekt'!C2" display="/"/>
    <hyperlink ref="A57" location="'SO 03 - Bezpečnostní přeliv'!C2" display="/"/>
    <hyperlink ref="A59" location="'SO 04 - Vegetační úpravy'!C2" display="/"/>
    <hyperlink ref="A60" location="'SO 04.1 - Následná péče 1...'!C2" display="/"/>
    <hyperlink ref="A61" location="'SO 04.2 - Následná péče 2...'!C2" display="/"/>
    <hyperlink ref="A62" location="'SO 04.3 - Následná péče 3...'!C2" display="/"/>
    <hyperlink ref="A63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37" customWidth="1"/>
    <col min="2" max="2" width="1.7109375" style="237" customWidth="1"/>
    <col min="3" max="4" width="5" style="237" customWidth="1"/>
    <col min="5" max="5" width="11.7109375" style="237" customWidth="1"/>
    <col min="6" max="6" width="9.140625" style="237" customWidth="1"/>
    <col min="7" max="7" width="5" style="237" customWidth="1"/>
    <col min="8" max="8" width="77.85546875" style="237" customWidth="1"/>
    <col min="9" max="10" width="20" style="237" customWidth="1"/>
    <col min="11" max="11" width="1.7109375" style="237" customWidth="1"/>
  </cols>
  <sheetData>
    <row r="1" spans="2:11" s="1" customFormat="1" ht="37.5" customHeight="1"/>
    <row r="2" spans="2:11" s="1" customFormat="1" ht="7.5" customHeight="1">
      <c r="B2" s="238"/>
      <c r="C2" s="239"/>
      <c r="D2" s="239"/>
      <c r="E2" s="239"/>
      <c r="F2" s="239"/>
      <c r="G2" s="239"/>
      <c r="H2" s="239"/>
      <c r="I2" s="239"/>
      <c r="J2" s="239"/>
      <c r="K2" s="240"/>
    </row>
    <row r="3" spans="2:11" s="14" customFormat="1" ht="45" customHeight="1">
      <c r="B3" s="241"/>
      <c r="C3" s="370" t="s">
        <v>1021</v>
      </c>
      <c r="D3" s="370"/>
      <c r="E3" s="370"/>
      <c r="F3" s="370"/>
      <c r="G3" s="370"/>
      <c r="H3" s="370"/>
      <c r="I3" s="370"/>
      <c r="J3" s="370"/>
      <c r="K3" s="242"/>
    </row>
    <row r="4" spans="2:11" s="1" customFormat="1" ht="25.5" customHeight="1">
      <c r="B4" s="243"/>
      <c r="C4" s="375" t="s">
        <v>1022</v>
      </c>
      <c r="D4" s="375"/>
      <c r="E4" s="375"/>
      <c r="F4" s="375"/>
      <c r="G4" s="375"/>
      <c r="H4" s="375"/>
      <c r="I4" s="375"/>
      <c r="J4" s="375"/>
      <c r="K4" s="244"/>
    </row>
    <row r="5" spans="2:11" s="1" customFormat="1" ht="5.25" customHeight="1">
      <c r="B5" s="243"/>
      <c r="C5" s="245"/>
      <c r="D5" s="245"/>
      <c r="E5" s="245"/>
      <c r="F5" s="245"/>
      <c r="G5" s="245"/>
      <c r="H5" s="245"/>
      <c r="I5" s="245"/>
      <c r="J5" s="245"/>
      <c r="K5" s="244"/>
    </row>
    <row r="6" spans="2:11" s="1" customFormat="1" ht="15" customHeight="1">
      <c r="B6" s="243"/>
      <c r="C6" s="374" t="s">
        <v>1023</v>
      </c>
      <c r="D6" s="374"/>
      <c r="E6" s="374"/>
      <c r="F6" s="374"/>
      <c r="G6" s="374"/>
      <c r="H6" s="374"/>
      <c r="I6" s="374"/>
      <c r="J6" s="374"/>
      <c r="K6" s="244"/>
    </row>
    <row r="7" spans="2:11" s="1" customFormat="1" ht="15" customHeight="1">
      <c r="B7" s="247"/>
      <c r="C7" s="374" t="s">
        <v>1024</v>
      </c>
      <c r="D7" s="374"/>
      <c r="E7" s="374"/>
      <c r="F7" s="374"/>
      <c r="G7" s="374"/>
      <c r="H7" s="374"/>
      <c r="I7" s="374"/>
      <c r="J7" s="374"/>
      <c r="K7" s="244"/>
    </row>
    <row r="8" spans="2:11" s="1" customFormat="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pans="2:11" s="1" customFormat="1" ht="15" customHeight="1">
      <c r="B9" s="247"/>
      <c r="C9" s="374" t="s">
        <v>1025</v>
      </c>
      <c r="D9" s="374"/>
      <c r="E9" s="374"/>
      <c r="F9" s="374"/>
      <c r="G9" s="374"/>
      <c r="H9" s="374"/>
      <c r="I9" s="374"/>
      <c r="J9" s="374"/>
      <c r="K9" s="244"/>
    </row>
    <row r="10" spans="2:11" s="1" customFormat="1" ht="15" customHeight="1">
      <c r="B10" s="247"/>
      <c r="C10" s="246"/>
      <c r="D10" s="374" t="s">
        <v>1026</v>
      </c>
      <c r="E10" s="374"/>
      <c r="F10" s="374"/>
      <c r="G10" s="374"/>
      <c r="H10" s="374"/>
      <c r="I10" s="374"/>
      <c r="J10" s="374"/>
      <c r="K10" s="244"/>
    </row>
    <row r="11" spans="2:11" s="1" customFormat="1" ht="15" customHeight="1">
      <c r="B11" s="247"/>
      <c r="C11" s="248"/>
      <c r="D11" s="374" t="s">
        <v>1027</v>
      </c>
      <c r="E11" s="374"/>
      <c r="F11" s="374"/>
      <c r="G11" s="374"/>
      <c r="H11" s="374"/>
      <c r="I11" s="374"/>
      <c r="J11" s="374"/>
      <c r="K11" s="244"/>
    </row>
    <row r="12" spans="2:11" s="1" customFormat="1" ht="15" customHeight="1">
      <c r="B12" s="247"/>
      <c r="C12" s="248"/>
      <c r="D12" s="246"/>
      <c r="E12" s="246"/>
      <c r="F12" s="246"/>
      <c r="G12" s="246"/>
      <c r="H12" s="246"/>
      <c r="I12" s="246"/>
      <c r="J12" s="246"/>
      <c r="K12" s="244"/>
    </row>
    <row r="13" spans="2:11" s="1" customFormat="1" ht="15" customHeight="1">
      <c r="B13" s="247"/>
      <c r="C13" s="248"/>
      <c r="D13" s="249" t="s">
        <v>1028</v>
      </c>
      <c r="E13" s="246"/>
      <c r="F13" s="246"/>
      <c r="G13" s="246"/>
      <c r="H13" s="246"/>
      <c r="I13" s="246"/>
      <c r="J13" s="246"/>
      <c r="K13" s="244"/>
    </row>
    <row r="14" spans="2:11" s="1" customFormat="1" ht="12.75" customHeight="1">
      <c r="B14" s="247"/>
      <c r="C14" s="248"/>
      <c r="D14" s="248"/>
      <c r="E14" s="248"/>
      <c r="F14" s="248"/>
      <c r="G14" s="248"/>
      <c r="H14" s="248"/>
      <c r="I14" s="248"/>
      <c r="J14" s="248"/>
      <c r="K14" s="244"/>
    </row>
    <row r="15" spans="2:11" s="1" customFormat="1" ht="15" customHeight="1">
      <c r="B15" s="247"/>
      <c r="C15" s="248"/>
      <c r="D15" s="374" t="s">
        <v>1029</v>
      </c>
      <c r="E15" s="374"/>
      <c r="F15" s="374"/>
      <c r="G15" s="374"/>
      <c r="H15" s="374"/>
      <c r="I15" s="374"/>
      <c r="J15" s="374"/>
      <c r="K15" s="244"/>
    </row>
    <row r="16" spans="2:11" s="1" customFormat="1" ht="15" customHeight="1">
      <c r="B16" s="247"/>
      <c r="C16" s="248"/>
      <c r="D16" s="374" t="s">
        <v>1030</v>
      </c>
      <c r="E16" s="374"/>
      <c r="F16" s="374"/>
      <c r="G16" s="374"/>
      <c r="H16" s="374"/>
      <c r="I16" s="374"/>
      <c r="J16" s="374"/>
      <c r="K16" s="244"/>
    </row>
    <row r="17" spans="2:11" s="1" customFormat="1" ht="15" customHeight="1">
      <c r="B17" s="247"/>
      <c r="C17" s="248"/>
      <c r="D17" s="374" t="s">
        <v>1031</v>
      </c>
      <c r="E17" s="374"/>
      <c r="F17" s="374"/>
      <c r="G17" s="374"/>
      <c r="H17" s="374"/>
      <c r="I17" s="374"/>
      <c r="J17" s="374"/>
      <c r="K17" s="244"/>
    </row>
    <row r="18" spans="2:11" s="1" customFormat="1" ht="15" customHeight="1">
      <c r="B18" s="247"/>
      <c r="C18" s="248"/>
      <c r="D18" s="248"/>
      <c r="E18" s="250" t="s">
        <v>78</v>
      </c>
      <c r="F18" s="374" t="s">
        <v>1032</v>
      </c>
      <c r="G18" s="374"/>
      <c r="H18" s="374"/>
      <c r="I18" s="374"/>
      <c r="J18" s="374"/>
      <c r="K18" s="244"/>
    </row>
    <row r="19" spans="2:11" s="1" customFormat="1" ht="15" customHeight="1">
      <c r="B19" s="247"/>
      <c r="C19" s="248"/>
      <c r="D19" s="248"/>
      <c r="E19" s="250" t="s">
        <v>1033</v>
      </c>
      <c r="F19" s="374" t="s">
        <v>1034</v>
      </c>
      <c r="G19" s="374"/>
      <c r="H19" s="374"/>
      <c r="I19" s="374"/>
      <c r="J19" s="374"/>
      <c r="K19" s="244"/>
    </row>
    <row r="20" spans="2:11" s="1" customFormat="1" ht="15" customHeight="1">
      <c r="B20" s="247"/>
      <c r="C20" s="248"/>
      <c r="D20" s="248"/>
      <c r="E20" s="250" t="s">
        <v>1035</v>
      </c>
      <c r="F20" s="374" t="s">
        <v>1036</v>
      </c>
      <c r="G20" s="374"/>
      <c r="H20" s="374"/>
      <c r="I20" s="374"/>
      <c r="J20" s="374"/>
      <c r="K20" s="244"/>
    </row>
    <row r="21" spans="2:11" s="1" customFormat="1" ht="15" customHeight="1">
      <c r="B21" s="247"/>
      <c r="C21" s="248"/>
      <c r="D21" s="248"/>
      <c r="E21" s="250" t="s">
        <v>105</v>
      </c>
      <c r="F21" s="374" t="s">
        <v>106</v>
      </c>
      <c r="G21" s="374"/>
      <c r="H21" s="374"/>
      <c r="I21" s="374"/>
      <c r="J21" s="374"/>
      <c r="K21" s="244"/>
    </row>
    <row r="22" spans="2:11" s="1" customFormat="1" ht="15" customHeight="1">
      <c r="B22" s="247"/>
      <c r="C22" s="248"/>
      <c r="D22" s="248"/>
      <c r="E22" s="250" t="s">
        <v>1037</v>
      </c>
      <c r="F22" s="374" t="s">
        <v>1038</v>
      </c>
      <c r="G22" s="374"/>
      <c r="H22" s="374"/>
      <c r="I22" s="374"/>
      <c r="J22" s="374"/>
      <c r="K22" s="244"/>
    </row>
    <row r="23" spans="2:11" s="1" customFormat="1" ht="15" customHeight="1">
      <c r="B23" s="247"/>
      <c r="C23" s="248"/>
      <c r="D23" s="248"/>
      <c r="E23" s="250" t="s">
        <v>94</v>
      </c>
      <c r="F23" s="374" t="s">
        <v>1039</v>
      </c>
      <c r="G23" s="374"/>
      <c r="H23" s="374"/>
      <c r="I23" s="374"/>
      <c r="J23" s="374"/>
      <c r="K23" s="244"/>
    </row>
    <row r="24" spans="2:11" s="1" customFormat="1" ht="12.75" customHeight="1">
      <c r="B24" s="247"/>
      <c r="C24" s="248"/>
      <c r="D24" s="248"/>
      <c r="E24" s="248"/>
      <c r="F24" s="248"/>
      <c r="G24" s="248"/>
      <c r="H24" s="248"/>
      <c r="I24" s="248"/>
      <c r="J24" s="248"/>
      <c r="K24" s="244"/>
    </row>
    <row r="25" spans="2:11" s="1" customFormat="1" ht="15" customHeight="1">
      <c r="B25" s="247"/>
      <c r="C25" s="374" t="s">
        <v>1040</v>
      </c>
      <c r="D25" s="374"/>
      <c r="E25" s="374"/>
      <c r="F25" s="374"/>
      <c r="G25" s="374"/>
      <c r="H25" s="374"/>
      <c r="I25" s="374"/>
      <c r="J25" s="374"/>
      <c r="K25" s="244"/>
    </row>
    <row r="26" spans="2:11" s="1" customFormat="1" ht="15" customHeight="1">
      <c r="B26" s="247"/>
      <c r="C26" s="374" t="s">
        <v>1041</v>
      </c>
      <c r="D26" s="374"/>
      <c r="E26" s="374"/>
      <c r="F26" s="374"/>
      <c r="G26" s="374"/>
      <c r="H26" s="374"/>
      <c r="I26" s="374"/>
      <c r="J26" s="374"/>
      <c r="K26" s="244"/>
    </row>
    <row r="27" spans="2:11" s="1" customFormat="1" ht="15" customHeight="1">
      <c r="B27" s="247"/>
      <c r="C27" s="246"/>
      <c r="D27" s="374" t="s">
        <v>1042</v>
      </c>
      <c r="E27" s="374"/>
      <c r="F27" s="374"/>
      <c r="G27" s="374"/>
      <c r="H27" s="374"/>
      <c r="I27" s="374"/>
      <c r="J27" s="374"/>
      <c r="K27" s="244"/>
    </row>
    <row r="28" spans="2:11" s="1" customFormat="1" ht="15" customHeight="1">
      <c r="B28" s="247"/>
      <c r="C28" s="248"/>
      <c r="D28" s="374" t="s">
        <v>1043</v>
      </c>
      <c r="E28" s="374"/>
      <c r="F28" s="374"/>
      <c r="G28" s="374"/>
      <c r="H28" s="374"/>
      <c r="I28" s="374"/>
      <c r="J28" s="374"/>
      <c r="K28" s="244"/>
    </row>
    <row r="29" spans="2:11" s="1" customFormat="1" ht="12.75" customHeight="1">
      <c r="B29" s="247"/>
      <c r="C29" s="248"/>
      <c r="D29" s="248"/>
      <c r="E29" s="248"/>
      <c r="F29" s="248"/>
      <c r="G29" s="248"/>
      <c r="H29" s="248"/>
      <c r="I29" s="248"/>
      <c r="J29" s="248"/>
      <c r="K29" s="244"/>
    </row>
    <row r="30" spans="2:11" s="1" customFormat="1" ht="15" customHeight="1">
      <c r="B30" s="247"/>
      <c r="C30" s="248"/>
      <c r="D30" s="374" t="s">
        <v>1044</v>
      </c>
      <c r="E30" s="374"/>
      <c r="F30" s="374"/>
      <c r="G30" s="374"/>
      <c r="H30" s="374"/>
      <c r="I30" s="374"/>
      <c r="J30" s="374"/>
      <c r="K30" s="244"/>
    </row>
    <row r="31" spans="2:11" s="1" customFormat="1" ht="15" customHeight="1">
      <c r="B31" s="247"/>
      <c r="C31" s="248"/>
      <c r="D31" s="374" t="s">
        <v>1045</v>
      </c>
      <c r="E31" s="374"/>
      <c r="F31" s="374"/>
      <c r="G31" s="374"/>
      <c r="H31" s="374"/>
      <c r="I31" s="374"/>
      <c r="J31" s="374"/>
      <c r="K31" s="244"/>
    </row>
    <row r="32" spans="2:11" s="1" customFormat="1" ht="12.75" customHeight="1">
      <c r="B32" s="247"/>
      <c r="C32" s="248"/>
      <c r="D32" s="248"/>
      <c r="E32" s="248"/>
      <c r="F32" s="248"/>
      <c r="G32" s="248"/>
      <c r="H32" s="248"/>
      <c r="I32" s="248"/>
      <c r="J32" s="248"/>
      <c r="K32" s="244"/>
    </row>
    <row r="33" spans="2:11" s="1" customFormat="1" ht="15" customHeight="1">
      <c r="B33" s="247"/>
      <c r="C33" s="248"/>
      <c r="D33" s="374" t="s">
        <v>1046</v>
      </c>
      <c r="E33" s="374"/>
      <c r="F33" s="374"/>
      <c r="G33" s="374"/>
      <c r="H33" s="374"/>
      <c r="I33" s="374"/>
      <c r="J33" s="374"/>
      <c r="K33" s="244"/>
    </row>
    <row r="34" spans="2:11" s="1" customFormat="1" ht="15" customHeight="1">
      <c r="B34" s="247"/>
      <c r="C34" s="248"/>
      <c r="D34" s="374" t="s">
        <v>1047</v>
      </c>
      <c r="E34" s="374"/>
      <c r="F34" s="374"/>
      <c r="G34" s="374"/>
      <c r="H34" s="374"/>
      <c r="I34" s="374"/>
      <c r="J34" s="374"/>
      <c r="K34" s="244"/>
    </row>
    <row r="35" spans="2:11" s="1" customFormat="1" ht="15" customHeight="1">
      <c r="B35" s="247"/>
      <c r="C35" s="248"/>
      <c r="D35" s="374" t="s">
        <v>1048</v>
      </c>
      <c r="E35" s="374"/>
      <c r="F35" s="374"/>
      <c r="G35" s="374"/>
      <c r="H35" s="374"/>
      <c r="I35" s="374"/>
      <c r="J35" s="374"/>
      <c r="K35" s="244"/>
    </row>
    <row r="36" spans="2:11" s="1" customFormat="1" ht="15" customHeight="1">
      <c r="B36" s="247"/>
      <c r="C36" s="248"/>
      <c r="D36" s="246"/>
      <c r="E36" s="249" t="s">
        <v>123</v>
      </c>
      <c r="F36" s="246"/>
      <c r="G36" s="374" t="s">
        <v>1049</v>
      </c>
      <c r="H36" s="374"/>
      <c r="I36" s="374"/>
      <c r="J36" s="374"/>
      <c r="K36" s="244"/>
    </row>
    <row r="37" spans="2:11" s="1" customFormat="1" ht="30.75" customHeight="1">
      <c r="B37" s="247"/>
      <c r="C37" s="248"/>
      <c r="D37" s="246"/>
      <c r="E37" s="249" t="s">
        <v>1050</v>
      </c>
      <c r="F37" s="246"/>
      <c r="G37" s="374" t="s">
        <v>1051</v>
      </c>
      <c r="H37" s="374"/>
      <c r="I37" s="374"/>
      <c r="J37" s="374"/>
      <c r="K37" s="244"/>
    </row>
    <row r="38" spans="2:11" s="1" customFormat="1" ht="15" customHeight="1">
      <c r="B38" s="247"/>
      <c r="C38" s="248"/>
      <c r="D38" s="246"/>
      <c r="E38" s="249" t="s">
        <v>52</v>
      </c>
      <c r="F38" s="246"/>
      <c r="G38" s="374" t="s">
        <v>1052</v>
      </c>
      <c r="H38" s="374"/>
      <c r="I38" s="374"/>
      <c r="J38" s="374"/>
      <c r="K38" s="244"/>
    </row>
    <row r="39" spans="2:11" s="1" customFormat="1" ht="15" customHeight="1">
      <c r="B39" s="247"/>
      <c r="C39" s="248"/>
      <c r="D39" s="246"/>
      <c r="E39" s="249" t="s">
        <v>53</v>
      </c>
      <c r="F39" s="246"/>
      <c r="G39" s="374" t="s">
        <v>1053</v>
      </c>
      <c r="H39" s="374"/>
      <c r="I39" s="374"/>
      <c r="J39" s="374"/>
      <c r="K39" s="244"/>
    </row>
    <row r="40" spans="2:11" s="1" customFormat="1" ht="15" customHeight="1">
      <c r="B40" s="247"/>
      <c r="C40" s="248"/>
      <c r="D40" s="246"/>
      <c r="E40" s="249" t="s">
        <v>124</v>
      </c>
      <c r="F40" s="246"/>
      <c r="G40" s="374" t="s">
        <v>1054</v>
      </c>
      <c r="H40" s="374"/>
      <c r="I40" s="374"/>
      <c r="J40" s="374"/>
      <c r="K40" s="244"/>
    </row>
    <row r="41" spans="2:11" s="1" customFormat="1" ht="15" customHeight="1">
      <c r="B41" s="247"/>
      <c r="C41" s="248"/>
      <c r="D41" s="246"/>
      <c r="E41" s="249" t="s">
        <v>125</v>
      </c>
      <c r="F41" s="246"/>
      <c r="G41" s="374" t="s">
        <v>1055</v>
      </c>
      <c r="H41" s="374"/>
      <c r="I41" s="374"/>
      <c r="J41" s="374"/>
      <c r="K41" s="244"/>
    </row>
    <row r="42" spans="2:11" s="1" customFormat="1" ht="15" customHeight="1">
      <c r="B42" s="247"/>
      <c r="C42" s="248"/>
      <c r="D42" s="246"/>
      <c r="E42" s="249" t="s">
        <v>1056</v>
      </c>
      <c r="F42" s="246"/>
      <c r="G42" s="374" t="s">
        <v>1057</v>
      </c>
      <c r="H42" s="374"/>
      <c r="I42" s="374"/>
      <c r="J42" s="374"/>
      <c r="K42" s="244"/>
    </row>
    <row r="43" spans="2:11" s="1" customFormat="1" ht="15" customHeight="1">
      <c r="B43" s="247"/>
      <c r="C43" s="248"/>
      <c r="D43" s="246"/>
      <c r="E43" s="249"/>
      <c r="F43" s="246"/>
      <c r="G43" s="374" t="s">
        <v>1058</v>
      </c>
      <c r="H43" s="374"/>
      <c r="I43" s="374"/>
      <c r="J43" s="374"/>
      <c r="K43" s="244"/>
    </row>
    <row r="44" spans="2:11" s="1" customFormat="1" ht="15" customHeight="1">
      <c r="B44" s="247"/>
      <c r="C44" s="248"/>
      <c r="D44" s="246"/>
      <c r="E44" s="249" t="s">
        <v>1059</v>
      </c>
      <c r="F44" s="246"/>
      <c r="G44" s="374" t="s">
        <v>1060</v>
      </c>
      <c r="H44" s="374"/>
      <c r="I44" s="374"/>
      <c r="J44" s="374"/>
      <c r="K44" s="244"/>
    </row>
    <row r="45" spans="2:11" s="1" customFormat="1" ht="15" customHeight="1">
      <c r="B45" s="247"/>
      <c r="C45" s="248"/>
      <c r="D45" s="246"/>
      <c r="E45" s="249" t="s">
        <v>127</v>
      </c>
      <c r="F45" s="246"/>
      <c r="G45" s="374" t="s">
        <v>1061</v>
      </c>
      <c r="H45" s="374"/>
      <c r="I45" s="374"/>
      <c r="J45" s="374"/>
      <c r="K45" s="244"/>
    </row>
    <row r="46" spans="2:11" s="1" customFormat="1" ht="12.75" customHeight="1">
      <c r="B46" s="247"/>
      <c r="C46" s="248"/>
      <c r="D46" s="246"/>
      <c r="E46" s="246"/>
      <c r="F46" s="246"/>
      <c r="G46" s="246"/>
      <c r="H46" s="246"/>
      <c r="I46" s="246"/>
      <c r="J46" s="246"/>
      <c r="K46" s="244"/>
    </row>
    <row r="47" spans="2:11" s="1" customFormat="1" ht="15" customHeight="1">
      <c r="B47" s="247"/>
      <c r="C47" s="248"/>
      <c r="D47" s="374" t="s">
        <v>1062</v>
      </c>
      <c r="E47" s="374"/>
      <c r="F47" s="374"/>
      <c r="G47" s="374"/>
      <c r="H47" s="374"/>
      <c r="I47" s="374"/>
      <c r="J47" s="374"/>
      <c r="K47" s="244"/>
    </row>
    <row r="48" spans="2:11" s="1" customFormat="1" ht="15" customHeight="1">
      <c r="B48" s="247"/>
      <c r="C48" s="248"/>
      <c r="D48" s="248"/>
      <c r="E48" s="374" t="s">
        <v>1063</v>
      </c>
      <c r="F48" s="374"/>
      <c r="G48" s="374"/>
      <c r="H48" s="374"/>
      <c r="I48" s="374"/>
      <c r="J48" s="374"/>
      <c r="K48" s="244"/>
    </row>
    <row r="49" spans="2:11" s="1" customFormat="1" ht="15" customHeight="1">
      <c r="B49" s="247"/>
      <c r="C49" s="248"/>
      <c r="D49" s="248"/>
      <c r="E49" s="374" t="s">
        <v>1064</v>
      </c>
      <c r="F49" s="374"/>
      <c r="G49" s="374"/>
      <c r="H49" s="374"/>
      <c r="I49" s="374"/>
      <c r="J49" s="374"/>
      <c r="K49" s="244"/>
    </row>
    <row r="50" spans="2:11" s="1" customFormat="1" ht="15" customHeight="1">
      <c r="B50" s="247"/>
      <c r="C50" s="248"/>
      <c r="D50" s="248"/>
      <c r="E50" s="374" t="s">
        <v>1065</v>
      </c>
      <c r="F50" s="374"/>
      <c r="G50" s="374"/>
      <c r="H50" s="374"/>
      <c r="I50" s="374"/>
      <c r="J50" s="374"/>
      <c r="K50" s="244"/>
    </row>
    <row r="51" spans="2:11" s="1" customFormat="1" ht="15" customHeight="1">
      <c r="B51" s="247"/>
      <c r="C51" s="248"/>
      <c r="D51" s="374" t="s">
        <v>1066</v>
      </c>
      <c r="E51" s="374"/>
      <c r="F51" s="374"/>
      <c r="G51" s="374"/>
      <c r="H51" s="374"/>
      <c r="I51" s="374"/>
      <c r="J51" s="374"/>
      <c r="K51" s="244"/>
    </row>
    <row r="52" spans="2:11" s="1" customFormat="1" ht="25.5" customHeight="1">
      <c r="B52" s="243"/>
      <c r="C52" s="375" t="s">
        <v>1067</v>
      </c>
      <c r="D52" s="375"/>
      <c r="E52" s="375"/>
      <c r="F52" s="375"/>
      <c r="G52" s="375"/>
      <c r="H52" s="375"/>
      <c r="I52" s="375"/>
      <c r="J52" s="375"/>
      <c r="K52" s="244"/>
    </row>
    <row r="53" spans="2:11" s="1" customFormat="1" ht="5.25" customHeight="1">
      <c r="B53" s="243"/>
      <c r="C53" s="245"/>
      <c r="D53" s="245"/>
      <c r="E53" s="245"/>
      <c r="F53" s="245"/>
      <c r="G53" s="245"/>
      <c r="H53" s="245"/>
      <c r="I53" s="245"/>
      <c r="J53" s="245"/>
      <c r="K53" s="244"/>
    </row>
    <row r="54" spans="2:11" s="1" customFormat="1" ht="15" customHeight="1">
      <c r="B54" s="243"/>
      <c r="C54" s="374" t="s">
        <v>1068</v>
      </c>
      <c r="D54" s="374"/>
      <c r="E54" s="374"/>
      <c r="F54" s="374"/>
      <c r="G54" s="374"/>
      <c r="H54" s="374"/>
      <c r="I54" s="374"/>
      <c r="J54" s="374"/>
      <c r="K54" s="244"/>
    </row>
    <row r="55" spans="2:11" s="1" customFormat="1" ht="15" customHeight="1">
      <c r="B55" s="243"/>
      <c r="C55" s="374" t="s">
        <v>1069</v>
      </c>
      <c r="D55" s="374"/>
      <c r="E55" s="374"/>
      <c r="F55" s="374"/>
      <c r="G55" s="374"/>
      <c r="H55" s="374"/>
      <c r="I55" s="374"/>
      <c r="J55" s="374"/>
      <c r="K55" s="244"/>
    </row>
    <row r="56" spans="2:11" s="1" customFormat="1" ht="12.75" customHeight="1">
      <c r="B56" s="243"/>
      <c r="C56" s="246"/>
      <c r="D56" s="246"/>
      <c r="E56" s="246"/>
      <c r="F56" s="246"/>
      <c r="G56" s="246"/>
      <c r="H56" s="246"/>
      <c r="I56" s="246"/>
      <c r="J56" s="246"/>
      <c r="K56" s="244"/>
    </row>
    <row r="57" spans="2:11" s="1" customFormat="1" ht="15" customHeight="1">
      <c r="B57" s="243"/>
      <c r="C57" s="374" t="s">
        <v>1070</v>
      </c>
      <c r="D57" s="374"/>
      <c r="E57" s="374"/>
      <c r="F57" s="374"/>
      <c r="G57" s="374"/>
      <c r="H57" s="374"/>
      <c r="I57" s="374"/>
      <c r="J57" s="374"/>
      <c r="K57" s="244"/>
    </row>
    <row r="58" spans="2:11" s="1" customFormat="1" ht="15" customHeight="1">
      <c r="B58" s="243"/>
      <c r="C58" s="248"/>
      <c r="D58" s="374" t="s">
        <v>1071</v>
      </c>
      <c r="E58" s="374"/>
      <c r="F58" s="374"/>
      <c r="G58" s="374"/>
      <c r="H58" s="374"/>
      <c r="I58" s="374"/>
      <c r="J58" s="374"/>
      <c r="K58" s="244"/>
    </row>
    <row r="59" spans="2:11" s="1" customFormat="1" ht="15" customHeight="1">
      <c r="B59" s="243"/>
      <c r="C59" s="248"/>
      <c r="D59" s="374" t="s">
        <v>1072</v>
      </c>
      <c r="E59" s="374"/>
      <c r="F59" s="374"/>
      <c r="G59" s="374"/>
      <c r="H59" s="374"/>
      <c r="I59" s="374"/>
      <c r="J59" s="374"/>
      <c r="K59" s="244"/>
    </row>
    <row r="60" spans="2:11" s="1" customFormat="1" ht="15" customHeight="1">
      <c r="B60" s="243"/>
      <c r="C60" s="248"/>
      <c r="D60" s="374" t="s">
        <v>1073</v>
      </c>
      <c r="E60" s="374"/>
      <c r="F60" s="374"/>
      <c r="G60" s="374"/>
      <c r="H60" s="374"/>
      <c r="I60" s="374"/>
      <c r="J60" s="374"/>
      <c r="K60" s="244"/>
    </row>
    <row r="61" spans="2:11" s="1" customFormat="1" ht="15" customHeight="1">
      <c r="B61" s="243"/>
      <c r="C61" s="248"/>
      <c r="D61" s="374" t="s">
        <v>1074</v>
      </c>
      <c r="E61" s="374"/>
      <c r="F61" s="374"/>
      <c r="G61" s="374"/>
      <c r="H61" s="374"/>
      <c r="I61" s="374"/>
      <c r="J61" s="374"/>
      <c r="K61" s="244"/>
    </row>
    <row r="62" spans="2:11" s="1" customFormat="1" ht="15" customHeight="1">
      <c r="B62" s="243"/>
      <c r="C62" s="248"/>
      <c r="D62" s="376" t="s">
        <v>1075</v>
      </c>
      <c r="E62" s="376"/>
      <c r="F62" s="376"/>
      <c r="G62" s="376"/>
      <c r="H62" s="376"/>
      <c r="I62" s="376"/>
      <c r="J62" s="376"/>
      <c r="K62" s="244"/>
    </row>
    <row r="63" spans="2:11" s="1" customFormat="1" ht="15" customHeight="1">
      <c r="B63" s="243"/>
      <c r="C63" s="248"/>
      <c r="D63" s="374" t="s">
        <v>1076</v>
      </c>
      <c r="E63" s="374"/>
      <c r="F63" s="374"/>
      <c r="G63" s="374"/>
      <c r="H63" s="374"/>
      <c r="I63" s="374"/>
      <c r="J63" s="374"/>
      <c r="K63" s="244"/>
    </row>
    <row r="64" spans="2:11" s="1" customFormat="1" ht="12.75" customHeight="1">
      <c r="B64" s="243"/>
      <c r="C64" s="248"/>
      <c r="D64" s="248"/>
      <c r="E64" s="251"/>
      <c r="F64" s="248"/>
      <c r="G64" s="248"/>
      <c r="H64" s="248"/>
      <c r="I64" s="248"/>
      <c r="J64" s="248"/>
      <c r="K64" s="244"/>
    </row>
    <row r="65" spans="2:11" s="1" customFormat="1" ht="15" customHeight="1">
      <c r="B65" s="243"/>
      <c r="C65" s="248"/>
      <c r="D65" s="374" t="s">
        <v>1077</v>
      </c>
      <c r="E65" s="374"/>
      <c r="F65" s="374"/>
      <c r="G65" s="374"/>
      <c r="H65" s="374"/>
      <c r="I65" s="374"/>
      <c r="J65" s="374"/>
      <c r="K65" s="244"/>
    </row>
    <row r="66" spans="2:11" s="1" customFormat="1" ht="15" customHeight="1">
      <c r="B66" s="243"/>
      <c r="C66" s="248"/>
      <c r="D66" s="376" t="s">
        <v>1078</v>
      </c>
      <c r="E66" s="376"/>
      <c r="F66" s="376"/>
      <c r="G66" s="376"/>
      <c r="H66" s="376"/>
      <c r="I66" s="376"/>
      <c r="J66" s="376"/>
      <c r="K66" s="244"/>
    </row>
    <row r="67" spans="2:11" s="1" customFormat="1" ht="15" customHeight="1">
      <c r="B67" s="243"/>
      <c r="C67" s="248"/>
      <c r="D67" s="374" t="s">
        <v>1079</v>
      </c>
      <c r="E67" s="374"/>
      <c r="F67" s="374"/>
      <c r="G67" s="374"/>
      <c r="H67" s="374"/>
      <c r="I67" s="374"/>
      <c r="J67" s="374"/>
      <c r="K67" s="244"/>
    </row>
    <row r="68" spans="2:11" s="1" customFormat="1" ht="15" customHeight="1">
      <c r="B68" s="243"/>
      <c r="C68" s="248"/>
      <c r="D68" s="374" t="s">
        <v>1080</v>
      </c>
      <c r="E68" s="374"/>
      <c r="F68" s="374"/>
      <c r="G68" s="374"/>
      <c r="H68" s="374"/>
      <c r="I68" s="374"/>
      <c r="J68" s="374"/>
      <c r="K68" s="244"/>
    </row>
    <row r="69" spans="2:11" s="1" customFormat="1" ht="15" customHeight="1">
      <c r="B69" s="243"/>
      <c r="C69" s="248"/>
      <c r="D69" s="374" t="s">
        <v>1081</v>
      </c>
      <c r="E69" s="374"/>
      <c r="F69" s="374"/>
      <c r="G69" s="374"/>
      <c r="H69" s="374"/>
      <c r="I69" s="374"/>
      <c r="J69" s="374"/>
      <c r="K69" s="244"/>
    </row>
    <row r="70" spans="2:11" s="1" customFormat="1" ht="15" customHeight="1">
      <c r="B70" s="243"/>
      <c r="C70" s="248"/>
      <c r="D70" s="374" t="s">
        <v>1082</v>
      </c>
      <c r="E70" s="374"/>
      <c r="F70" s="374"/>
      <c r="G70" s="374"/>
      <c r="H70" s="374"/>
      <c r="I70" s="374"/>
      <c r="J70" s="374"/>
      <c r="K70" s="244"/>
    </row>
    <row r="71" spans="2:11" s="1" customFormat="1" ht="12.75" customHeight="1">
      <c r="B71" s="252"/>
      <c r="C71" s="253"/>
      <c r="D71" s="253"/>
      <c r="E71" s="253"/>
      <c r="F71" s="253"/>
      <c r="G71" s="253"/>
      <c r="H71" s="253"/>
      <c r="I71" s="253"/>
      <c r="J71" s="253"/>
      <c r="K71" s="254"/>
    </row>
    <row r="72" spans="2:11" s="1" customFormat="1" ht="18.75" customHeight="1">
      <c r="B72" s="255"/>
      <c r="C72" s="255"/>
      <c r="D72" s="255"/>
      <c r="E72" s="255"/>
      <c r="F72" s="255"/>
      <c r="G72" s="255"/>
      <c r="H72" s="255"/>
      <c r="I72" s="255"/>
      <c r="J72" s="255"/>
      <c r="K72" s="256"/>
    </row>
    <row r="73" spans="2:11" s="1" customFormat="1" ht="18.75" customHeight="1">
      <c r="B73" s="256"/>
      <c r="C73" s="256"/>
      <c r="D73" s="256"/>
      <c r="E73" s="256"/>
      <c r="F73" s="256"/>
      <c r="G73" s="256"/>
      <c r="H73" s="256"/>
      <c r="I73" s="256"/>
      <c r="J73" s="256"/>
      <c r="K73" s="256"/>
    </row>
    <row r="74" spans="2:11" s="1" customFormat="1" ht="7.5" customHeight="1">
      <c r="B74" s="257"/>
      <c r="C74" s="258"/>
      <c r="D74" s="258"/>
      <c r="E74" s="258"/>
      <c r="F74" s="258"/>
      <c r="G74" s="258"/>
      <c r="H74" s="258"/>
      <c r="I74" s="258"/>
      <c r="J74" s="258"/>
      <c r="K74" s="259"/>
    </row>
    <row r="75" spans="2:11" s="1" customFormat="1" ht="45" customHeight="1">
      <c r="B75" s="260"/>
      <c r="C75" s="369" t="s">
        <v>1083</v>
      </c>
      <c r="D75" s="369"/>
      <c r="E75" s="369"/>
      <c r="F75" s="369"/>
      <c r="G75" s="369"/>
      <c r="H75" s="369"/>
      <c r="I75" s="369"/>
      <c r="J75" s="369"/>
      <c r="K75" s="261"/>
    </row>
    <row r="76" spans="2:11" s="1" customFormat="1" ht="17.25" customHeight="1">
      <c r="B76" s="260"/>
      <c r="C76" s="262" t="s">
        <v>1084</v>
      </c>
      <c r="D76" s="262"/>
      <c r="E76" s="262"/>
      <c r="F76" s="262" t="s">
        <v>1085</v>
      </c>
      <c r="G76" s="263"/>
      <c r="H76" s="262" t="s">
        <v>53</v>
      </c>
      <c r="I76" s="262" t="s">
        <v>56</v>
      </c>
      <c r="J76" s="262" t="s">
        <v>1086</v>
      </c>
      <c r="K76" s="261"/>
    </row>
    <row r="77" spans="2:11" s="1" customFormat="1" ht="17.25" customHeight="1">
      <c r="B77" s="260"/>
      <c r="C77" s="264" t="s">
        <v>1087</v>
      </c>
      <c r="D77" s="264"/>
      <c r="E77" s="264"/>
      <c r="F77" s="265" t="s">
        <v>1088</v>
      </c>
      <c r="G77" s="266"/>
      <c r="H77" s="264"/>
      <c r="I77" s="264"/>
      <c r="J77" s="264" t="s">
        <v>1089</v>
      </c>
      <c r="K77" s="261"/>
    </row>
    <row r="78" spans="2:11" s="1" customFormat="1" ht="5.25" customHeight="1">
      <c r="B78" s="260"/>
      <c r="C78" s="267"/>
      <c r="D78" s="267"/>
      <c r="E78" s="267"/>
      <c r="F78" s="267"/>
      <c r="G78" s="268"/>
      <c r="H78" s="267"/>
      <c r="I78" s="267"/>
      <c r="J78" s="267"/>
      <c r="K78" s="261"/>
    </row>
    <row r="79" spans="2:11" s="1" customFormat="1" ht="15" customHeight="1">
      <c r="B79" s="260"/>
      <c r="C79" s="249" t="s">
        <v>52</v>
      </c>
      <c r="D79" s="267"/>
      <c r="E79" s="267"/>
      <c r="F79" s="269" t="s">
        <v>1090</v>
      </c>
      <c r="G79" s="268"/>
      <c r="H79" s="249" t="s">
        <v>1091</v>
      </c>
      <c r="I79" s="249" t="s">
        <v>1092</v>
      </c>
      <c r="J79" s="249">
        <v>20</v>
      </c>
      <c r="K79" s="261"/>
    </row>
    <row r="80" spans="2:11" s="1" customFormat="1" ht="15" customHeight="1">
      <c r="B80" s="260"/>
      <c r="C80" s="249" t="s">
        <v>1093</v>
      </c>
      <c r="D80" s="249"/>
      <c r="E80" s="249"/>
      <c r="F80" s="269" t="s">
        <v>1090</v>
      </c>
      <c r="G80" s="268"/>
      <c r="H80" s="249" t="s">
        <v>1094</v>
      </c>
      <c r="I80" s="249" t="s">
        <v>1092</v>
      </c>
      <c r="J80" s="249">
        <v>120</v>
      </c>
      <c r="K80" s="261"/>
    </row>
    <row r="81" spans="2:11" s="1" customFormat="1" ht="15" customHeight="1">
      <c r="B81" s="270"/>
      <c r="C81" s="249" t="s">
        <v>1095</v>
      </c>
      <c r="D81" s="249"/>
      <c r="E81" s="249"/>
      <c r="F81" s="269" t="s">
        <v>1096</v>
      </c>
      <c r="G81" s="268"/>
      <c r="H81" s="249" t="s">
        <v>1097</v>
      </c>
      <c r="I81" s="249" t="s">
        <v>1092</v>
      </c>
      <c r="J81" s="249">
        <v>50</v>
      </c>
      <c r="K81" s="261"/>
    </row>
    <row r="82" spans="2:11" s="1" customFormat="1" ht="15" customHeight="1">
      <c r="B82" s="270"/>
      <c r="C82" s="249" t="s">
        <v>1098</v>
      </c>
      <c r="D82" s="249"/>
      <c r="E82" s="249"/>
      <c r="F82" s="269" t="s">
        <v>1090</v>
      </c>
      <c r="G82" s="268"/>
      <c r="H82" s="249" t="s">
        <v>1099</v>
      </c>
      <c r="I82" s="249" t="s">
        <v>1100</v>
      </c>
      <c r="J82" s="249"/>
      <c r="K82" s="261"/>
    </row>
    <row r="83" spans="2:11" s="1" customFormat="1" ht="15" customHeight="1">
      <c r="B83" s="270"/>
      <c r="C83" s="271" t="s">
        <v>1101</v>
      </c>
      <c r="D83" s="271"/>
      <c r="E83" s="271"/>
      <c r="F83" s="272" t="s">
        <v>1096</v>
      </c>
      <c r="G83" s="271"/>
      <c r="H83" s="271" t="s">
        <v>1102</v>
      </c>
      <c r="I83" s="271" t="s">
        <v>1092</v>
      </c>
      <c r="J83" s="271">
        <v>15</v>
      </c>
      <c r="K83" s="261"/>
    </row>
    <row r="84" spans="2:11" s="1" customFormat="1" ht="15" customHeight="1">
      <c r="B84" s="270"/>
      <c r="C84" s="271" t="s">
        <v>1103</v>
      </c>
      <c r="D84" s="271"/>
      <c r="E84" s="271"/>
      <c r="F84" s="272" t="s">
        <v>1096</v>
      </c>
      <c r="G84" s="271"/>
      <c r="H84" s="271" t="s">
        <v>1104</v>
      </c>
      <c r="I84" s="271" t="s">
        <v>1092</v>
      </c>
      <c r="J84" s="271">
        <v>15</v>
      </c>
      <c r="K84" s="261"/>
    </row>
    <row r="85" spans="2:11" s="1" customFormat="1" ht="15" customHeight="1">
      <c r="B85" s="270"/>
      <c r="C85" s="271" t="s">
        <v>1105</v>
      </c>
      <c r="D85" s="271"/>
      <c r="E85" s="271"/>
      <c r="F85" s="272" t="s">
        <v>1096</v>
      </c>
      <c r="G85" s="271"/>
      <c r="H85" s="271" t="s">
        <v>1106</v>
      </c>
      <c r="I85" s="271" t="s">
        <v>1092</v>
      </c>
      <c r="J85" s="271">
        <v>20</v>
      </c>
      <c r="K85" s="261"/>
    </row>
    <row r="86" spans="2:11" s="1" customFormat="1" ht="15" customHeight="1">
      <c r="B86" s="270"/>
      <c r="C86" s="271" t="s">
        <v>1107</v>
      </c>
      <c r="D86" s="271"/>
      <c r="E86" s="271"/>
      <c r="F86" s="272" t="s">
        <v>1096</v>
      </c>
      <c r="G86" s="271"/>
      <c r="H86" s="271" t="s">
        <v>1108</v>
      </c>
      <c r="I86" s="271" t="s">
        <v>1092</v>
      </c>
      <c r="J86" s="271">
        <v>20</v>
      </c>
      <c r="K86" s="261"/>
    </row>
    <row r="87" spans="2:11" s="1" customFormat="1" ht="15" customHeight="1">
      <c r="B87" s="270"/>
      <c r="C87" s="249" t="s">
        <v>1109</v>
      </c>
      <c r="D87" s="249"/>
      <c r="E87" s="249"/>
      <c r="F87" s="269" t="s">
        <v>1096</v>
      </c>
      <c r="G87" s="268"/>
      <c r="H87" s="249" t="s">
        <v>1110</v>
      </c>
      <c r="I87" s="249" t="s">
        <v>1092</v>
      </c>
      <c r="J87" s="249">
        <v>50</v>
      </c>
      <c r="K87" s="261"/>
    </row>
    <row r="88" spans="2:11" s="1" customFormat="1" ht="15" customHeight="1">
      <c r="B88" s="270"/>
      <c r="C88" s="249" t="s">
        <v>1111</v>
      </c>
      <c r="D88" s="249"/>
      <c r="E88" s="249"/>
      <c r="F88" s="269" t="s">
        <v>1096</v>
      </c>
      <c r="G88" s="268"/>
      <c r="H88" s="249" t="s">
        <v>1112</v>
      </c>
      <c r="I88" s="249" t="s">
        <v>1092</v>
      </c>
      <c r="J88" s="249">
        <v>20</v>
      </c>
      <c r="K88" s="261"/>
    </row>
    <row r="89" spans="2:11" s="1" customFormat="1" ht="15" customHeight="1">
      <c r="B89" s="270"/>
      <c r="C89" s="249" t="s">
        <v>1113</v>
      </c>
      <c r="D89" s="249"/>
      <c r="E89" s="249"/>
      <c r="F89" s="269" t="s">
        <v>1096</v>
      </c>
      <c r="G89" s="268"/>
      <c r="H89" s="249" t="s">
        <v>1114</v>
      </c>
      <c r="I89" s="249" t="s">
        <v>1092</v>
      </c>
      <c r="J89" s="249">
        <v>20</v>
      </c>
      <c r="K89" s="261"/>
    </row>
    <row r="90" spans="2:11" s="1" customFormat="1" ht="15" customHeight="1">
      <c r="B90" s="270"/>
      <c r="C90" s="249" t="s">
        <v>1115</v>
      </c>
      <c r="D90" s="249"/>
      <c r="E90" s="249"/>
      <c r="F90" s="269" t="s">
        <v>1096</v>
      </c>
      <c r="G90" s="268"/>
      <c r="H90" s="249" t="s">
        <v>1116</v>
      </c>
      <c r="I90" s="249" t="s">
        <v>1092</v>
      </c>
      <c r="J90" s="249">
        <v>50</v>
      </c>
      <c r="K90" s="261"/>
    </row>
    <row r="91" spans="2:11" s="1" customFormat="1" ht="15" customHeight="1">
      <c r="B91" s="270"/>
      <c r="C91" s="249" t="s">
        <v>1117</v>
      </c>
      <c r="D91" s="249"/>
      <c r="E91" s="249"/>
      <c r="F91" s="269" t="s">
        <v>1096</v>
      </c>
      <c r="G91" s="268"/>
      <c r="H91" s="249" t="s">
        <v>1117</v>
      </c>
      <c r="I91" s="249" t="s">
        <v>1092</v>
      </c>
      <c r="J91" s="249">
        <v>50</v>
      </c>
      <c r="K91" s="261"/>
    </row>
    <row r="92" spans="2:11" s="1" customFormat="1" ht="15" customHeight="1">
      <c r="B92" s="270"/>
      <c r="C92" s="249" t="s">
        <v>1118</v>
      </c>
      <c r="D92" s="249"/>
      <c r="E92" s="249"/>
      <c r="F92" s="269" t="s">
        <v>1096</v>
      </c>
      <c r="G92" s="268"/>
      <c r="H92" s="249" t="s">
        <v>1119</v>
      </c>
      <c r="I92" s="249" t="s">
        <v>1092</v>
      </c>
      <c r="J92" s="249">
        <v>255</v>
      </c>
      <c r="K92" s="261"/>
    </row>
    <row r="93" spans="2:11" s="1" customFormat="1" ht="15" customHeight="1">
      <c r="B93" s="270"/>
      <c r="C93" s="249" t="s">
        <v>1120</v>
      </c>
      <c r="D93" s="249"/>
      <c r="E93" s="249"/>
      <c r="F93" s="269" t="s">
        <v>1090</v>
      </c>
      <c r="G93" s="268"/>
      <c r="H93" s="249" t="s">
        <v>1121</v>
      </c>
      <c r="I93" s="249" t="s">
        <v>1122</v>
      </c>
      <c r="J93" s="249"/>
      <c r="K93" s="261"/>
    </row>
    <row r="94" spans="2:11" s="1" customFormat="1" ht="15" customHeight="1">
      <c r="B94" s="270"/>
      <c r="C94" s="249" t="s">
        <v>1123</v>
      </c>
      <c r="D94" s="249"/>
      <c r="E94" s="249"/>
      <c r="F94" s="269" t="s">
        <v>1090</v>
      </c>
      <c r="G94" s="268"/>
      <c r="H94" s="249" t="s">
        <v>1124</v>
      </c>
      <c r="I94" s="249" t="s">
        <v>1125</v>
      </c>
      <c r="J94" s="249"/>
      <c r="K94" s="261"/>
    </row>
    <row r="95" spans="2:11" s="1" customFormat="1" ht="15" customHeight="1">
      <c r="B95" s="270"/>
      <c r="C95" s="249" t="s">
        <v>1126</v>
      </c>
      <c r="D95" s="249"/>
      <c r="E95" s="249"/>
      <c r="F95" s="269" t="s">
        <v>1090</v>
      </c>
      <c r="G95" s="268"/>
      <c r="H95" s="249" t="s">
        <v>1126</v>
      </c>
      <c r="I95" s="249" t="s">
        <v>1125</v>
      </c>
      <c r="J95" s="249"/>
      <c r="K95" s="261"/>
    </row>
    <row r="96" spans="2:11" s="1" customFormat="1" ht="15" customHeight="1">
      <c r="B96" s="270"/>
      <c r="C96" s="249" t="s">
        <v>37</v>
      </c>
      <c r="D96" s="249"/>
      <c r="E96" s="249"/>
      <c r="F96" s="269" t="s">
        <v>1090</v>
      </c>
      <c r="G96" s="268"/>
      <c r="H96" s="249" t="s">
        <v>1127</v>
      </c>
      <c r="I96" s="249" t="s">
        <v>1125</v>
      </c>
      <c r="J96" s="249"/>
      <c r="K96" s="261"/>
    </row>
    <row r="97" spans="2:11" s="1" customFormat="1" ht="15" customHeight="1">
      <c r="B97" s="270"/>
      <c r="C97" s="249" t="s">
        <v>47</v>
      </c>
      <c r="D97" s="249"/>
      <c r="E97" s="249"/>
      <c r="F97" s="269" t="s">
        <v>1090</v>
      </c>
      <c r="G97" s="268"/>
      <c r="H97" s="249" t="s">
        <v>1128</v>
      </c>
      <c r="I97" s="249" t="s">
        <v>1125</v>
      </c>
      <c r="J97" s="249"/>
      <c r="K97" s="261"/>
    </row>
    <row r="98" spans="2:11" s="1" customFormat="1" ht="15" customHeight="1">
      <c r="B98" s="273"/>
      <c r="C98" s="274"/>
      <c r="D98" s="274"/>
      <c r="E98" s="274"/>
      <c r="F98" s="274"/>
      <c r="G98" s="274"/>
      <c r="H98" s="274"/>
      <c r="I98" s="274"/>
      <c r="J98" s="274"/>
      <c r="K98" s="275"/>
    </row>
    <row r="99" spans="2:11" s="1" customFormat="1" ht="18.75" customHeight="1">
      <c r="B99" s="276"/>
      <c r="C99" s="277"/>
      <c r="D99" s="277"/>
      <c r="E99" s="277"/>
      <c r="F99" s="277"/>
      <c r="G99" s="277"/>
      <c r="H99" s="277"/>
      <c r="I99" s="277"/>
      <c r="J99" s="277"/>
      <c r="K99" s="276"/>
    </row>
    <row r="100" spans="2:11" s="1" customFormat="1" ht="18.75" customHeight="1">
      <c r="B100" s="256"/>
      <c r="C100" s="256"/>
      <c r="D100" s="256"/>
      <c r="E100" s="256"/>
      <c r="F100" s="256"/>
      <c r="G100" s="256"/>
      <c r="H100" s="256"/>
      <c r="I100" s="256"/>
      <c r="J100" s="256"/>
      <c r="K100" s="256"/>
    </row>
    <row r="101" spans="2:11" s="1" customFormat="1" ht="7.5" customHeight="1">
      <c r="B101" s="257"/>
      <c r="C101" s="258"/>
      <c r="D101" s="258"/>
      <c r="E101" s="258"/>
      <c r="F101" s="258"/>
      <c r="G101" s="258"/>
      <c r="H101" s="258"/>
      <c r="I101" s="258"/>
      <c r="J101" s="258"/>
      <c r="K101" s="259"/>
    </row>
    <row r="102" spans="2:11" s="1" customFormat="1" ht="45" customHeight="1">
      <c r="B102" s="260"/>
      <c r="C102" s="369" t="s">
        <v>1129</v>
      </c>
      <c r="D102" s="369"/>
      <c r="E102" s="369"/>
      <c r="F102" s="369"/>
      <c r="G102" s="369"/>
      <c r="H102" s="369"/>
      <c r="I102" s="369"/>
      <c r="J102" s="369"/>
      <c r="K102" s="261"/>
    </row>
    <row r="103" spans="2:11" s="1" customFormat="1" ht="17.25" customHeight="1">
      <c r="B103" s="260"/>
      <c r="C103" s="262" t="s">
        <v>1084</v>
      </c>
      <c r="D103" s="262"/>
      <c r="E103" s="262"/>
      <c r="F103" s="262" t="s">
        <v>1085</v>
      </c>
      <c r="G103" s="263"/>
      <c r="H103" s="262" t="s">
        <v>53</v>
      </c>
      <c r="I103" s="262" t="s">
        <v>56</v>
      </c>
      <c r="J103" s="262" t="s">
        <v>1086</v>
      </c>
      <c r="K103" s="261"/>
    </row>
    <row r="104" spans="2:11" s="1" customFormat="1" ht="17.25" customHeight="1">
      <c r="B104" s="260"/>
      <c r="C104" s="264" t="s">
        <v>1087</v>
      </c>
      <c r="D104" s="264"/>
      <c r="E104" s="264"/>
      <c r="F104" s="265" t="s">
        <v>1088</v>
      </c>
      <c r="G104" s="266"/>
      <c r="H104" s="264"/>
      <c r="I104" s="264"/>
      <c r="J104" s="264" t="s">
        <v>1089</v>
      </c>
      <c r="K104" s="261"/>
    </row>
    <row r="105" spans="2:11" s="1" customFormat="1" ht="5.25" customHeight="1">
      <c r="B105" s="260"/>
      <c r="C105" s="262"/>
      <c r="D105" s="262"/>
      <c r="E105" s="262"/>
      <c r="F105" s="262"/>
      <c r="G105" s="278"/>
      <c r="H105" s="262"/>
      <c r="I105" s="262"/>
      <c r="J105" s="262"/>
      <c r="K105" s="261"/>
    </row>
    <row r="106" spans="2:11" s="1" customFormat="1" ht="15" customHeight="1">
      <c r="B106" s="260"/>
      <c r="C106" s="249" t="s">
        <v>52</v>
      </c>
      <c r="D106" s="267"/>
      <c r="E106" s="267"/>
      <c r="F106" s="269" t="s">
        <v>1090</v>
      </c>
      <c r="G106" s="278"/>
      <c r="H106" s="249" t="s">
        <v>1130</v>
      </c>
      <c r="I106" s="249" t="s">
        <v>1092</v>
      </c>
      <c r="J106" s="249">
        <v>20</v>
      </c>
      <c r="K106" s="261"/>
    </row>
    <row r="107" spans="2:11" s="1" customFormat="1" ht="15" customHeight="1">
      <c r="B107" s="260"/>
      <c r="C107" s="249" t="s">
        <v>1093</v>
      </c>
      <c r="D107" s="249"/>
      <c r="E107" s="249"/>
      <c r="F107" s="269" t="s">
        <v>1090</v>
      </c>
      <c r="G107" s="249"/>
      <c r="H107" s="249" t="s">
        <v>1130</v>
      </c>
      <c r="I107" s="249" t="s">
        <v>1092</v>
      </c>
      <c r="J107" s="249">
        <v>120</v>
      </c>
      <c r="K107" s="261"/>
    </row>
    <row r="108" spans="2:11" s="1" customFormat="1" ht="15" customHeight="1">
      <c r="B108" s="270"/>
      <c r="C108" s="249" t="s">
        <v>1095</v>
      </c>
      <c r="D108" s="249"/>
      <c r="E108" s="249"/>
      <c r="F108" s="269" t="s">
        <v>1096</v>
      </c>
      <c r="G108" s="249"/>
      <c r="H108" s="249" t="s">
        <v>1130</v>
      </c>
      <c r="I108" s="249" t="s">
        <v>1092</v>
      </c>
      <c r="J108" s="249">
        <v>50</v>
      </c>
      <c r="K108" s="261"/>
    </row>
    <row r="109" spans="2:11" s="1" customFormat="1" ht="15" customHeight="1">
      <c r="B109" s="270"/>
      <c r="C109" s="249" t="s">
        <v>1098</v>
      </c>
      <c r="D109" s="249"/>
      <c r="E109" s="249"/>
      <c r="F109" s="269" t="s">
        <v>1090</v>
      </c>
      <c r="G109" s="249"/>
      <c r="H109" s="249" t="s">
        <v>1130</v>
      </c>
      <c r="I109" s="249" t="s">
        <v>1100</v>
      </c>
      <c r="J109" s="249"/>
      <c r="K109" s="261"/>
    </row>
    <row r="110" spans="2:11" s="1" customFormat="1" ht="15" customHeight="1">
      <c r="B110" s="270"/>
      <c r="C110" s="249" t="s">
        <v>1109</v>
      </c>
      <c r="D110" s="249"/>
      <c r="E110" s="249"/>
      <c r="F110" s="269" t="s">
        <v>1096</v>
      </c>
      <c r="G110" s="249"/>
      <c r="H110" s="249" t="s">
        <v>1130</v>
      </c>
      <c r="I110" s="249" t="s">
        <v>1092</v>
      </c>
      <c r="J110" s="249">
        <v>50</v>
      </c>
      <c r="K110" s="261"/>
    </row>
    <row r="111" spans="2:11" s="1" customFormat="1" ht="15" customHeight="1">
      <c r="B111" s="270"/>
      <c r="C111" s="249" t="s">
        <v>1117</v>
      </c>
      <c r="D111" s="249"/>
      <c r="E111" s="249"/>
      <c r="F111" s="269" t="s">
        <v>1096</v>
      </c>
      <c r="G111" s="249"/>
      <c r="H111" s="249" t="s">
        <v>1130</v>
      </c>
      <c r="I111" s="249" t="s">
        <v>1092</v>
      </c>
      <c r="J111" s="249">
        <v>50</v>
      </c>
      <c r="K111" s="261"/>
    </row>
    <row r="112" spans="2:11" s="1" customFormat="1" ht="15" customHeight="1">
      <c r="B112" s="270"/>
      <c r="C112" s="249" t="s">
        <v>1115</v>
      </c>
      <c r="D112" s="249"/>
      <c r="E112" s="249"/>
      <c r="F112" s="269" t="s">
        <v>1096</v>
      </c>
      <c r="G112" s="249"/>
      <c r="H112" s="249" t="s">
        <v>1130</v>
      </c>
      <c r="I112" s="249" t="s">
        <v>1092</v>
      </c>
      <c r="J112" s="249">
        <v>50</v>
      </c>
      <c r="K112" s="261"/>
    </row>
    <row r="113" spans="2:11" s="1" customFormat="1" ht="15" customHeight="1">
      <c r="B113" s="270"/>
      <c r="C113" s="249" t="s">
        <v>52</v>
      </c>
      <c r="D113" s="249"/>
      <c r="E113" s="249"/>
      <c r="F113" s="269" t="s">
        <v>1090</v>
      </c>
      <c r="G113" s="249"/>
      <c r="H113" s="249" t="s">
        <v>1131</v>
      </c>
      <c r="I113" s="249" t="s">
        <v>1092</v>
      </c>
      <c r="J113" s="249">
        <v>20</v>
      </c>
      <c r="K113" s="261"/>
    </row>
    <row r="114" spans="2:11" s="1" customFormat="1" ht="15" customHeight="1">
      <c r="B114" s="270"/>
      <c r="C114" s="249" t="s">
        <v>1132</v>
      </c>
      <c r="D114" s="249"/>
      <c r="E114" s="249"/>
      <c r="F114" s="269" t="s">
        <v>1090</v>
      </c>
      <c r="G114" s="249"/>
      <c r="H114" s="249" t="s">
        <v>1133</v>
      </c>
      <c r="I114" s="249" t="s">
        <v>1092</v>
      </c>
      <c r="J114" s="249">
        <v>120</v>
      </c>
      <c r="K114" s="261"/>
    </row>
    <row r="115" spans="2:11" s="1" customFormat="1" ht="15" customHeight="1">
      <c r="B115" s="270"/>
      <c r="C115" s="249" t="s">
        <v>37</v>
      </c>
      <c r="D115" s="249"/>
      <c r="E115" s="249"/>
      <c r="F115" s="269" t="s">
        <v>1090</v>
      </c>
      <c r="G115" s="249"/>
      <c r="H115" s="249" t="s">
        <v>1134</v>
      </c>
      <c r="I115" s="249" t="s">
        <v>1125</v>
      </c>
      <c r="J115" s="249"/>
      <c r="K115" s="261"/>
    </row>
    <row r="116" spans="2:11" s="1" customFormat="1" ht="15" customHeight="1">
      <c r="B116" s="270"/>
      <c r="C116" s="249" t="s">
        <v>47</v>
      </c>
      <c r="D116" s="249"/>
      <c r="E116" s="249"/>
      <c r="F116" s="269" t="s">
        <v>1090</v>
      </c>
      <c r="G116" s="249"/>
      <c r="H116" s="249" t="s">
        <v>1135</v>
      </c>
      <c r="I116" s="249" t="s">
        <v>1125</v>
      </c>
      <c r="J116" s="249"/>
      <c r="K116" s="261"/>
    </row>
    <row r="117" spans="2:11" s="1" customFormat="1" ht="15" customHeight="1">
      <c r="B117" s="270"/>
      <c r="C117" s="249" t="s">
        <v>56</v>
      </c>
      <c r="D117" s="249"/>
      <c r="E117" s="249"/>
      <c r="F117" s="269" t="s">
        <v>1090</v>
      </c>
      <c r="G117" s="249"/>
      <c r="H117" s="249" t="s">
        <v>1136</v>
      </c>
      <c r="I117" s="249" t="s">
        <v>1137</v>
      </c>
      <c r="J117" s="249"/>
      <c r="K117" s="261"/>
    </row>
    <row r="118" spans="2:11" s="1" customFormat="1" ht="15" customHeight="1">
      <c r="B118" s="273"/>
      <c r="C118" s="279"/>
      <c r="D118" s="279"/>
      <c r="E118" s="279"/>
      <c r="F118" s="279"/>
      <c r="G118" s="279"/>
      <c r="H118" s="279"/>
      <c r="I118" s="279"/>
      <c r="J118" s="279"/>
      <c r="K118" s="275"/>
    </row>
    <row r="119" spans="2:11" s="1" customFormat="1" ht="18.75" customHeight="1">
      <c r="B119" s="280"/>
      <c r="C119" s="246"/>
      <c r="D119" s="246"/>
      <c r="E119" s="246"/>
      <c r="F119" s="281"/>
      <c r="G119" s="246"/>
      <c r="H119" s="246"/>
      <c r="I119" s="246"/>
      <c r="J119" s="246"/>
      <c r="K119" s="280"/>
    </row>
    <row r="120" spans="2:11" s="1" customFormat="1" ht="18.75" customHeight="1"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</row>
    <row r="121" spans="2:11" s="1" customFormat="1" ht="7.5" customHeight="1">
      <c r="B121" s="282"/>
      <c r="C121" s="283"/>
      <c r="D121" s="283"/>
      <c r="E121" s="283"/>
      <c r="F121" s="283"/>
      <c r="G121" s="283"/>
      <c r="H121" s="283"/>
      <c r="I121" s="283"/>
      <c r="J121" s="283"/>
      <c r="K121" s="284"/>
    </row>
    <row r="122" spans="2:11" s="1" customFormat="1" ht="45" customHeight="1">
      <c r="B122" s="285"/>
      <c r="C122" s="370" t="s">
        <v>1138</v>
      </c>
      <c r="D122" s="370"/>
      <c r="E122" s="370"/>
      <c r="F122" s="370"/>
      <c r="G122" s="370"/>
      <c r="H122" s="370"/>
      <c r="I122" s="370"/>
      <c r="J122" s="370"/>
      <c r="K122" s="286"/>
    </row>
    <row r="123" spans="2:11" s="1" customFormat="1" ht="17.25" customHeight="1">
      <c r="B123" s="287"/>
      <c r="C123" s="262" t="s">
        <v>1084</v>
      </c>
      <c r="D123" s="262"/>
      <c r="E123" s="262"/>
      <c r="F123" s="262" t="s">
        <v>1085</v>
      </c>
      <c r="G123" s="263"/>
      <c r="H123" s="262" t="s">
        <v>53</v>
      </c>
      <c r="I123" s="262" t="s">
        <v>56</v>
      </c>
      <c r="J123" s="262" t="s">
        <v>1086</v>
      </c>
      <c r="K123" s="288"/>
    </row>
    <row r="124" spans="2:11" s="1" customFormat="1" ht="17.25" customHeight="1">
      <c r="B124" s="287"/>
      <c r="C124" s="264" t="s">
        <v>1087</v>
      </c>
      <c r="D124" s="264"/>
      <c r="E124" s="264"/>
      <c r="F124" s="265" t="s">
        <v>1088</v>
      </c>
      <c r="G124" s="266"/>
      <c r="H124" s="264"/>
      <c r="I124" s="264"/>
      <c r="J124" s="264" t="s">
        <v>1089</v>
      </c>
      <c r="K124" s="288"/>
    </row>
    <row r="125" spans="2:11" s="1" customFormat="1" ht="5.25" customHeight="1">
      <c r="B125" s="289"/>
      <c r="C125" s="267"/>
      <c r="D125" s="267"/>
      <c r="E125" s="267"/>
      <c r="F125" s="267"/>
      <c r="G125" s="249"/>
      <c r="H125" s="267"/>
      <c r="I125" s="267"/>
      <c r="J125" s="267"/>
      <c r="K125" s="290"/>
    </row>
    <row r="126" spans="2:11" s="1" customFormat="1" ht="15" customHeight="1">
      <c r="B126" s="289"/>
      <c r="C126" s="249" t="s">
        <v>1093</v>
      </c>
      <c r="D126" s="267"/>
      <c r="E126" s="267"/>
      <c r="F126" s="269" t="s">
        <v>1090</v>
      </c>
      <c r="G126" s="249"/>
      <c r="H126" s="249" t="s">
        <v>1130</v>
      </c>
      <c r="I126" s="249" t="s">
        <v>1092</v>
      </c>
      <c r="J126" s="249">
        <v>120</v>
      </c>
      <c r="K126" s="291"/>
    </row>
    <row r="127" spans="2:11" s="1" customFormat="1" ht="15" customHeight="1">
      <c r="B127" s="289"/>
      <c r="C127" s="249" t="s">
        <v>1139</v>
      </c>
      <c r="D127" s="249"/>
      <c r="E127" s="249"/>
      <c r="F127" s="269" t="s">
        <v>1090</v>
      </c>
      <c r="G127" s="249"/>
      <c r="H127" s="249" t="s">
        <v>1140</v>
      </c>
      <c r="I127" s="249" t="s">
        <v>1092</v>
      </c>
      <c r="J127" s="249" t="s">
        <v>1141</v>
      </c>
      <c r="K127" s="291"/>
    </row>
    <row r="128" spans="2:11" s="1" customFormat="1" ht="15" customHeight="1">
      <c r="B128" s="289"/>
      <c r="C128" s="249" t="s">
        <v>94</v>
      </c>
      <c r="D128" s="249"/>
      <c r="E128" s="249"/>
      <c r="F128" s="269" t="s">
        <v>1090</v>
      </c>
      <c r="G128" s="249"/>
      <c r="H128" s="249" t="s">
        <v>1142</v>
      </c>
      <c r="I128" s="249" t="s">
        <v>1092</v>
      </c>
      <c r="J128" s="249" t="s">
        <v>1141</v>
      </c>
      <c r="K128" s="291"/>
    </row>
    <row r="129" spans="2:11" s="1" customFormat="1" ht="15" customHeight="1">
      <c r="B129" s="289"/>
      <c r="C129" s="249" t="s">
        <v>1101</v>
      </c>
      <c r="D129" s="249"/>
      <c r="E129" s="249"/>
      <c r="F129" s="269" t="s">
        <v>1096</v>
      </c>
      <c r="G129" s="249"/>
      <c r="H129" s="249" t="s">
        <v>1102</v>
      </c>
      <c r="I129" s="249" t="s">
        <v>1092</v>
      </c>
      <c r="J129" s="249">
        <v>15</v>
      </c>
      <c r="K129" s="291"/>
    </row>
    <row r="130" spans="2:11" s="1" customFormat="1" ht="15" customHeight="1">
      <c r="B130" s="289"/>
      <c r="C130" s="271" t="s">
        <v>1103</v>
      </c>
      <c r="D130" s="271"/>
      <c r="E130" s="271"/>
      <c r="F130" s="272" t="s">
        <v>1096</v>
      </c>
      <c r="G130" s="271"/>
      <c r="H130" s="271" t="s">
        <v>1104</v>
      </c>
      <c r="I130" s="271" t="s">
        <v>1092</v>
      </c>
      <c r="J130" s="271">
        <v>15</v>
      </c>
      <c r="K130" s="291"/>
    </row>
    <row r="131" spans="2:11" s="1" customFormat="1" ht="15" customHeight="1">
      <c r="B131" s="289"/>
      <c r="C131" s="271" t="s">
        <v>1105</v>
      </c>
      <c r="D131" s="271"/>
      <c r="E131" s="271"/>
      <c r="F131" s="272" t="s">
        <v>1096</v>
      </c>
      <c r="G131" s="271"/>
      <c r="H131" s="271" t="s">
        <v>1106</v>
      </c>
      <c r="I131" s="271" t="s">
        <v>1092</v>
      </c>
      <c r="J131" s="271">
        <v>20</v>
      </c>
      <c r="K131" s="291"/>
    </row>
    <row r="132" spans="2:11" s="1" customFormat="1" ht="15" customHeight="1">
      <c r="B132" s="289"/>
      <c r="C132" s="271" t="s">
        <v>1107</v>
      </c>
      <c r="D132" s="271"/>
      <c r="E132" s="271"/>
      <c r="F132" s="272" t="s">
        <v>1096</v>
      </c>
      <c r="G132" s="271"/>
      <c r="H132" s="271" t="s">
        <v>1108</v>
      </c>
      <c r="I132" s="271" t="s">
        <v>1092</v>
      </c>
      <c r="J132" s="271">
        <v>20</v>
      </c>
      <c r="K132" s="291"/>
    </row>
    <row r="133" spans="2:11" s="1" customFormat="1" ht="15" customHeight="1">
      <c r="B133" s="289"/>
      <c r="C133" s="249" t="s">
        <v>1095</v>
      </c>
      <c r="D133" s="249"/>
      <c r="E133" s="249"/>
      <c r="F133" s="269" t="s">
        <v>1096</v>
      </c>
      <c r="G133" s="249"/>
      <c r="H133" s="249" t="s">
        <v>1130</v>
      </c>
      <c r="I133" s="249" t="s">
        <v>1092</v>
      </c>
      <c r="J133" s="249">
        <v>50</v>
      </c>
      <c r="K133" s="291"/>
    </row>
    <row r="134" spans="2:11" s="1" customFormat="1" ht="15" customHeight="1">
      <c r="B134" s="289"/>
      <c r="C134" s="249" t="s">
        <v>1109</v>
      </c>
      <c r="D134" s="249"/>
      <c r="E134" s="249"/>
      <c r="F134" s="269" t="s">
        <v>1096</v>
      </c>
      <c r="G134" s="249"/>
      <c r="H134" s="249" t="s">
        <v>1130</v>
      </c>
      <c r="I134" s="249" t="s">
        <v>1092</v>
      </c>
      <c r="J134" s="249">
        <v>50</v>
      </c>
      <c r="K134" s="291"/>
    </row>
    <row r="135" spans="2:11" s="1" customFormat="1" ht="15" customHeight="1">
      <c r="B135" s="289"/>
      <c r="C135" s="249" t="s">
        <v>1115</v>
      </c>
      <c r="D135" s="249"/>
      <c r="E135" s="249"/>
      <c r="F135" s="269" t="s">
        <v>1096</v>
      </c>
      <c r="G135" s="249"/>
      <c r="H135" s="249" t="s">
        <v>1130</v>
      </c>
      <c r="I135" s="249" t="s">
        <v>1092</v>
      </c>
      <c r="J135" s="249">
        <v>50</v>
      </c>
      <c r="K135" s="291"/>
    </row>
    <row r="136" spans="2:11" s="1" customFormat="1" ht="15" customHeight="1">
      <c r="B136" s="289"/>
      <c r="C136" s="249" t="s">
        <v>1117</v>
      </c>
      <c r="D136" s="249"/>
      <c r="E136" s="249"/>
      <c r="F136" s="269" t="s">
        <v>1096</v>
      </c>
      <c r="G136" s="249"/>
      <c r="H136" s="249" t="s">
        <v>1130</v>
      </c>
      <c r="I136" s="249" t="s">
        <v>1092</v>
      </c>
      <c r="J136" s="249">
        <v>50</v>
      </c>
      <c r="K136" s="291"/>
    </row>
    <row r="137" spans="2:11" s="1" customFormat="1" ht="15" customHeight="1">
      <c r="B137" s="289"/>
      <c r="C137" s="249" t="s">
        <v>1118</v>
      </c>
      <c r="D137" s="249"/>
      <c r="E137" s="249"/>
      <c r="F137" s="269" t="s">
        <v>1096</v>
      </c>
      <c r="G137" s="249"/>
      <c r="H137" s="249" t="s">
        <v>1143</v>
      </c>
      <c r="I137" s="249" t="s">
        <v>1092</v>
      </c>
      <c r="J137" s="249">
        <v>255</v>
      </c>
      <c r="K137" s="291"/>
    </row>
    <row r="138" spans="2:11" s="1" customFormat="1" ht="15" customHeight="1">
      <c r="B138" s="289"/>
      <c r="C138" s="249" t="s">
        <v>1120</v>
      </c>
      <c r="D138" s="249"/>
      <c r="E138" s="249"/>
      <c r="F138" s="269" t="s">
        <v>1090</v>
      </c>
      <c r="G138" s="249"/>
      <c r="H138" s="249" t="s">
        <v>1144</v>
      </c>
      <c r="I138" s="249" t="s">
        <v>1122</v>
      </c>
      <c r="J138" s="249"/>
      <c r="K138" s="291"/>
    </row>
    <row r="139" spans="2:11" s="1" customFormat="1" ht="15" customHeight="1">
      <c r="B139" s="289"/>
      <c r="C139" s="249" t="s">
        <v>1123</v>
      </c>
      <c r="D139" s="249"/>
      <c r="E139" s="249"/>
      <c r="F139" s="269" t="s">
        <v>1090</v>
      </c>
      <c r="G139" s="249"/>
      <c r="H139" s="249" t="s">
        <v>1145</v>
      </c>
      <c r="I139" s="249" t="s">
        <v>1125</v>
      </c>
      <c r="J139" s="249"/>
      <c r="K139" s="291"/>
    </row>
    <row r="140" spans="2:11" s="1" customFormat="1" ht="15" customHeight="1">
      <c r="B140" s="289"/>
      <c r="C140" s="249" t="s">
        <v>1126</v>
      </c>
      <c r="D140" s="249"/>
      <c r="E140" s="249"/>
      <c r="F140" s="269" t="s">
        <v>1090</v>
      </c>
      <c r="G140" s="249"/>
      <c r="H140" s="249" t="s">
        <v>1126</v>
      </c>
      <c r="I140" s="249" t="s">
        <v>1125</v>
      </c>
      <c r="J140" s="249"/>
      <c r="K140" s="291"/>
    </row>
    <row r="141" spans="2:11" s="1" customFormat="1" ht="15" customHeight="1">
      <c r="B141" s="289"/>
      <c r="C141" s="249" t="s">
        <v>37</v>
      </c>
      <c r="D141" s="249"/>
      <c r="E141" s="249"/>
      <c r="F141" s="269" t="s">
        <v>1090</v>
      </c>
      <c r="G141" s="249"/>
      <c r="H141" s="249" t="s">
        <v>1146</v>
      </c>
      <c r="I141" s="249" t="s">
        <v>1125</v>
      </c>
      <c r="J141" s="249"/>
      <c r="K141" s="291"/>
    </row>
    <row r="142" spans="2:11" s="1" customFormat="1" ht="15" customHeight="1">
      <c r="B142" s="289"/>
      <c r="C142" s="249" t="s">
        <v>1147</v>
      </c>
      <c r="D142" s="249"/>
      <c r="E142" s="249"/>
      <c r="F142" s="269" t="s">
        <v>1090</v>
      </c>
      <c r="G142" s="249"/>
      <c r="H142" s="249" t="s">
        <v>1148</v>
      </c>
      <c r="I142" s="249" t="s">
        <v>1125</v>
      </c>
      <c r="J142" s="249"/>
      <c r="K142" s="291"/>
    </row>
    <row r="143" spans="2:11" s="1" customFormat="1" ht="15" customHeight="1">
      <c r="B143" s="292"/>
      <c r="C143" s="293"/>
      <c r="D143" s="293"/>
      <c r="E143" s="293"/>
      <c r="F143" s="293"/>
      <c r="G143" s="293"/>
      <c r="H143" s="293"/>
      <c r="I143" s="293"/>
      <c r="J143" s="293"/>
      <c r="K143" s="294"/>
    </row>
    <row r="144" spans="2:11" s="1" customFormat="1" ht="18.75" customHeight="1">
      <c r="B144" s="246"/>
      <c r="C144" s="246"/>
      <c r="D144" s="246"/>
      <c r="E144" s="246"/>
      <c r="F144" s="281"/>
      <c r="G144" s="246"/>
      <c r="H144" s="246"/>
      <c r="I144" s="246"/>
      <c r="J144" s="246"/>
      <c r="K144" s="246"/>
    </row>
    <row r="145" spans="2:11" s="1" customFormat="1" ht="18.75" customHeight="1">
      <c r="B145" s="256"/>
      <c r="C145" s="256"/>
      <c r="D145" s="256"/>
      <c r="E145" s="256"/>
      <c r="F145" s="256"/>
      <c r="G145" s="256"/>
      <c r="H145" s="256"/>
      <c r="I145" s="256"/>
      <c r="J145" s="256"/>
      <c r="K145" s="256"/>
    </row>
    <row r="146" spans="2:11" s="1" customFormat="1" ht="7.5" customHeight="1">
      <c r="B146" s="257"/>
      <c r="C146" s="258"/>
      <c r="D146" s="258"/>
      <c r="E146" s="258"/>
      <c r="F146" s="258"/>
      <c r="G146" s="258"/>
      <c r="H146" s="258"/>
      <c r="I146" s="258"/>
      <c r="J146" s="258"/>
      <c r="K146" s="259"/>
    </row>
    <row r="147" spans="2:11" s="1" customFormat="1" ht="45" customHeight="1">
      <c r="B147" s="260"/>
      <c r="C147" s="369" t="s">
        <v>1149</v>
      </c>
      <c r="D147" s="369"/>
      <c r="E147" s="369"/>
      <c r="F147" s="369"/>
      <c r="G147" s="369"/>
      <c r="H147" s="369"/>
      <c r="I147" s="369"/>
      <c r="J147" s="369"/>
      <c r="K147" s="261"/>
    </row>
    <row r="148" spans="2:11" s="1" customFormat="1" ht="17.25" customHeight="1">
      <c r="B148" s="260"/>
      <c r="C148" s="262" t="s">
        <v>1084</v>
      </c>
      <c r="D148" s="262"/>
      <c r="E148" s="262"/>
      <c r="F148" s="262" t="s">
        <v>1085</v>
      </c>
      <c r="G148" s="263"/>
      <c r="H148" s="262" t="s">
        <v>53</v>
      </c>
      <c r="I148" s="262" t="s">
        <v>56</v>
      </c>
      <c r="J148" s="262" t="s">
        <v>1086</v>
      </c>
      <c r="K148" s="261"/>
    </row>
    <row r="149" spans="2:11" s="1" customFormat="1" ht="17.25" customHeight="1">
      <c r="B149" s="260"/>
      <c r="C149" s="264" t="s">
        <v>1087</v>
      </c>
      <c r="D149" s="264"/>
      <c r="E149" s="264"/>
      <c r="F149" s="265" t="s">
        <v>1088</v>
      </c>
      <c r="G149" s="266"/>
      <c r="H149" s="264"/>
      <c r="I149" s="264"/>
      <c r="J149" s="264" t="s">
        <v>1089</v>
      </c>
      <c r="K149" s="261"/>
    </row>
    <row r="150" spans="2:11" s="1" customFormat="1" ht="5.25" customHeight="1">
      <c r="B150" s="270"/>
      <c r="C150" s="267"/>
      <c r="D150" s="267"/>
      <c r="E150" s="267"/>
      <c r="F150" s="267"/>
      <c r="G150" s="268"/>
      <c r="H150" s="267"/>
      <c r="I150" s="267"/>
      <c r="J150" s="267"/>
      <c r="K150" s="291"/>
    </row>
    <row r="151" spans="2:11" s="1" customFormat="1" ht="15" customHeight="1">
      <c r="B151" s="270"/>
      <c r="C151" s="295" t="s">
        <v>1093</v>
      </c>
      <c r="D151" s="249"/>
      <c r="E151" s="249"/>
      <c r="F151" s="296" t="s">
        <v>1090</v>
      </c>
      <c r="G151" s="249"/>
      <c r="H151" s="295" t="s">
        <v>1130</v>
      </c>
      <c r="I151" s="295" t="s">
        <v>1092</v>
      </c>
      <c r="J151" s="295">
        <v>120</v>
      </c>
      <c r="K151" s="291"/>
    </row>
    <row r="152" spans="2:11" s="1" customFormat="1" ht="15" customHeight="1">
      <c r="B152" s="270"/>
      <c r="C152" s="295" t="s">
        <v>1139</v>
      </c>
      <c r="D152" s="249"/>
      <c r="E152" s="249"/>
      <c r="F152" s="296" t="s">
        <v>1090</v>
      </c>
      <c r="G152" s="249"/>
      <c r="H152" s="295" t="s">
        <v>1150</v>
      </c>
      <c r="I152" s="295" t="s">
        <v>1092</v>
      </c>
      <c r="J152" s="295" t="s">
        <v>1141</v>
      </c>
      <c r="K152" s="291"/>
    </row>
    <row r="153" spans="2:11" s="1" customFormat="1" ht="15" customHeight="1">
      <c r="B153" s="270"/>
      <c r="C153" s="295" t="s">
        <v>94</v>
      </c>
      <c r="D153" s="249"/>
      <c r="E153" s="249"/>
      <c r="F153" s="296" t="s">
        <v>1090</v>
      </c>
      <c r="G153" s="249"/>
      <c r="H153" s="295" t="s">
        <v>1151</v>
      </c>
      <c r="I153" s="295" t="s">
        <v>1092</v>
      </c>
      <c r="J153" s="295" t="s">
        <v>1141</v>
      </c>
      <c r="K153" s="291"/>
    </row>
    <row r="154" spans="2:11" s="1" customFormat="1" ht="15" customHeight="1">
      <c r="B154" s="270"/>
      <c r="C154" s="295" t="s">
        <v>1095</v>
      </c>
      <c r="D154" s="249"/>
      <c r="E154" s="249"/>
      <c r="F154" s="296" t="s">
        <v>1096</v>
      </c>
      <c r="G154" s="249"/>
      <c r="H154" s="295" t="s">
        <v>1130</v>
      </c>
      <c r="I154" s="295" t="s">
        <v>1092</v>
      </c>
      <c r="J154" s="295">
        <v>50</v>
      </c>
      <c r="K154" s="291"/>
    </row>
    <row r="155" spans="2:11" s="1" customFormat="1" ht="15" customHeight="1">
      <c r="B155" s="270"/>
      <c r="C155" s="295" t="s">
        <v>1098</v>
      </c>
      <c r="D155" s="249"/>
      <c r="E155" s="249"/>
      <c r="F155" s="296" t="s">
        <v>1090</v>
      </c>
      <c r="G155" s="249"/>
      <c r="H155" s="295" t="s">
        <v>1130</v>
      </c>
      <c r="I155" s="295" t="s">
        <v>1100</v>
      </c>
      <c r="J155" s="295"/>
      <c r="K155" s="291"/>
    </row>
    <row r="156" spans="2:11" s="1" customFormat="1" ht="15" customHeight="1">
      <c r="B156" s="270"/>
      <c r="C156" s="295" t="s">
        <v>1109</v>
      </c>
      <c r="D156" s="249"/>
      <c r="E156" s="249"/>
      <c r="F156" s="296" t="s">
        <v>1096</v>
      </c>
      <c r="G156" s="249"/>
      <c r="H156" s="295" t="s">
        <v>1130</v>
      </c>
      <c r="I156" s="295" t="s">
        <v>1092</v>
      </c>
      <c r="J156" s="295">
        <v>50</v>
      </c>
      <c r="K156" s="291"/>
    </row>
    <row r="157" spans="2:11" s="1" customFormat="1" ht="15" customHeight="1">
      <c r="B157" s="270"/>
      <c r="C157" s="295" t="s">
        <v>1117</v>
      </c>
      <c r="D157" s="249"/>
      <c r="E157" s="249"/>
      <c r="F157" s="296" t="s">
        <v>1096</v>
      </c>
      <c r="G157" s="249"/>
      <c r="H157" s="295" t="s">
        <v>1130</v>
      </c>
      <c r="I157" s="295" t="s">
        <v>1092</v>
      </c>
      <c r="J157" s="295">
        <v>50</v>
      </c>
      <c r="K157" s="291"/>
    </row>
    <row r="158" spans="2:11" s="1" customFormat="1" ht="15" customHeight="1">
      <c r="B158" s="270"/>
      <c r="C158" s="295" t="s">
        <v>1115</v>
      </c>
      <c r="D158" s="249"/>
      <c r="E158" s="249"/>
      <c r="F158" s="296" t="s">
        <v>1096</v>
      </c>
      <c r="G158" s="249"/>
      <c r="H158" s="295" t="s">
        <v>1130</v>
      </c>
      <c r="I158" s="295" t="s">
        <v>1092</v>
      </c>
      <c r="J158" s="295">
        <v>50</v>
      </c>
      <c r="K158" s="291"/>
    </row>
    <row r="159" spans="2:11" s="1" customFormat="1" ht="15" customHeight="1">
      <c r="B159" s="270"/>
      <c r="C159" s="295" t="s">
        <v>112</v>
      </c>
      <c r="D159" s="249"/>
      <c r="E159" s="249"/>
      <c r="F159" s="296" t="s">
        <v>1090</v>
      </c>
      <c r="G159" s="249"/>
      <c r="H159" s="295" t="s">
        <v>1152</v>
      </c>
      <c r="I159" s="295" t="s">
        <v>1092</v>
      </c>
      <c r="J159" s="295" t="s">
        <v>1153</v>
      </c>
      <c r="K159" s="291"/>
    </row>
    <row r="160" spans="2:11" s="1" customFormat="1" ht="15" customHeight="1">
      <c r="B160" s="270"/>
      <c r="C160" s="295" t="s">
        <v>1154</v>
      </c>
      <c r="D160" s="249"/>
      <c r="E160" s="249"/>
      <c r="F160" s="296" t="s">
        <v>1090</v>
      </c>
      <c r="G160" s="249"/>
      <c r="H160" s="295" t="s">
        <v>1155</v>
      </c>
      <c r="I160" s="295" t="s">
        <v>1125</v>
      </c>
      <c r="J160" s="295"/>
      <c r="K160" s="291"/>
    </row>
    <row r="161" spans="2:11" s="1" customFormat="1" ht="15" customHeight="1">
      <c r="B161" s="297"/>
      <c r="C161" s="279"/>
      <c r="D161" s="279"/>
      <c r="E161" s="279"/>
      <c r="F161" s="279"/>
      <c r="G161" s="279"/>
      <c r="H161" s="279"/>
      <c r="I161" s="279"/>
      <c r="J161" s="279"/>
      <c r="K161" s="298"/>
    </row>
    <row r="162" spans="2:11" s="1" customFormat="1" ht="18.75" customHeight="1">
      <c r="B162" s="246"/>
      <c r="C162" s="249"/>
      <c r="D162" s="249"/>
      <c r="E162" s="249"/>
      <c r="F162" s="269"/>
      <c r="G162" s="249"/>
      <c r="H162" s="249"/>
      <c r="I162" s="249"/>
      <c r="J162" s="249"/>
      <c r="K162" s="246"/>
    </row>
    <row r="163" spans="2:11" s="1" customFormat="1" ht="18.75" customHeight="1">
      <c r="B163" s="256"/>
      <c r="C163" s="256"/>
      <c r="D163" s="256"/>
      <c r="E163" s="256"/>
      <c r="F163" s="256"/>
      <c r="G163" s="256"/>
      <c r="H163" s="256"/>
      <c r="I163" s="256"/>
      <c r="J163" s="256"/>
      <c r="K163" s="256"/>
    </row>
    <row r="164" spans="2:11" s="1" customFormat="1" ht="7.5" customHeight="1">
      <c r="B164" s="238"/>
      <c r="C164" s="239"/>
      <c r="D164" s="239"/>
      <c r="E164" s="239"/>
      <c r="F164" s="239"/>
      <c r="G164" s="239"/>
      <c r="H164" s="239"/>
      <c r="I164" s="239"/>
      <c r="J164" s="239"/>
      <c r="K164" s="240"/>
    </row>
    <row r="165" spans="2:11" s="1" customFormat="1" ht="45" customHeight="1">
      <c r="B165" s="241"/>
      <c r="C165" s="370" t="s">
        <v>1156</v>
      </c>
      <c r="D165" s="370"/>
      <c r="E165" s="370"/>
      <c r="F165" s="370"/>
      <c r="G165" s="370"/>
      <c r="H165" s="370"/>
      <c r="I165" s="370"/>
      <c r="J165" s="370"/>
      <c r="K165" s="242"/>
    </row>
    <row r="166" spans="2:11" s="1" customFormat="1" ht="17.25" customHeight="1">
      <c r="B166" s="241"/>
      <c r="C166" s="262" t="s">
        <v>1084</v>
      </c>
      <c r="D166" s="262"/>
      <c r="E166" s="262"/>
      <c r="F166" s="262" t="s">
        <v>1085</v>
      </c>
      <c r="G166" s="299"/>
      <c r="H166" s="300" t="s">
        <v>53</v>
      </c>
      <c r="I166" s="300" t="s">
        <v>56</v>
      </c>
      <c r="J166" s="262" t="s">
        <v>1086</v>
      </c>
      <c r="K166" s="242"/>
    </row>
    <row r="167" spans="2:11" s="1" customFormat="1" ht="17.25" customHeight="1">
      <c r="B167" s="243"/>
      <c r="C167" s="264" t="s">
        <v>1087</v>
      </c>
      <c r="D167" s="264"/>
      <c r="E167" s="264"/>
      <c r="F167" s="265" t="s">
        <v>1088</v>
      </c>
      <c r="G167" s="301"/>
      <c r="H167" s="302"/>
      <c r="I167" s="302"/>
      <c r="J167" s="264" t="s">
        <v>1089</v>
      </c>
      <c r="K167" s="244"/>
    </row>
    <row r="168" spans="2:11" s="1" customFormat="1" ht="5.25" customHeight="1">
      <c r="B168" s="270"/>
      <c r="C168" s="267"/>
      <c r="D168" s="267"/>
      <c r="E168" s="267"/>
      <c r="F168" s="267"/>
      <c r="G168" s="268"/>
      <c r="H168" s="267"/>
      <c r="I168" s="267"/>
      <c r="J168" s="267"/>
      <c r="K168" s="291"/>
    </row>
    <row r="169" spans="2:11" s="1" customFormat="1" ht="15" customHeight="1">
      <c r="B169" s="270"/>
      <c r="C169" s="249" t="s">
        <v>1093</v>
      </c>
      <c r="D169" s="249"/>
      <c r="E169" s="249"/>
      <c r="F169" s="269" t="s">
        <v>1090</v>
      </c>
      <c r="G169" s="249"/>
      <c r="H169" s="249" t="s">
        <v>1130</v>
      </c>
      <c r="I169" s="249" t="s">
        <v>1092</v>
      </c>
      <c r="J169" s="249">
        <v>120</v>
      </c>
      <c r="K169" s="291"/>
    </row>
    <row r="170" spans="2:11" s="1" customFormat="1" ht="15" customHeight="1">
      <c r="B170" s="270"/>
      <c r="C170" s="249" t="s">
        <v>1139</v>
      </c>
      <c r="D170" s="249"/>
      <c r="E170" s="249"/>
      <c r="F170" s="269" t="s">
        <v>1090</v>
      </c>
      <c r="G170" s="249"/>
      <c r="H170" s="249" t="s">
        <v>1140</v>
      </c>
      <c r="I170" s="249" t="s">
        <v>1092</v>
      </c>
      <c r="J170" s="249" t="s">
        <v>1141</v>
      </c>
      <c r="K170" s="291"/>
    </row>
    <row r="171" spans="2:11" s="1" customFormat="1" ht="15" customHeight="1">
      <c r="B171" s="270"/>
      <c r="C171" s="249" t="s">
        <v>94</v>
      </c>
      <c r="D171" s="249"/>
      <c r="E171" s="249"/>
      <c r="F171" s="269" t="s">
        <v>1090</v>
      </c>
      <c r="G171" s="249"/>
      <c r="H171" s="249" t="s">
        <v>1157</v>
      </c>
      <c r="I171" s="249" t="s">
        <v>1092</v>
      </c>
      <c r="J171" s="249" t="s">
        <v>1141</v>
      </c>
      <c r="K171" s="291"/>
    </row>
    <row r="172" spans="2:11" s="1" customFormat="1" ht="15" customHeight="1">
      <c r="B172" s="270"/>
      <c r="C172" s="249" t="s">
        <v>1095</v>
      </c>
      <c r="D172" s="249"/>
      <c r="E172" s="249"/>
      <c r="F172" s="269" t="s">
        <v>1096</v>
      </c>
      <c r="G172" s="249"/>
      <c r="H172" s="249" t="s">
        <v>1157</v>
      </c>
      <c r="I172" s="249" t="s">
        <v>1092</v>
      </c>
      <c r="J172" s="249">
        <v>50</v>
      </c>
      <c r="K172" s="291"/>
    </row>
    <row r="173" spans="2:11" s="1" customFormat="1" ht="15" customHeight="1">
      <c r="B173" s="270"/>
      <c r="C173" s="249" t="s">
        <v>1098</v>
      </c>
      <c r="D173" s="249"/>
      <c r="E173" s="249"/>
      <c r="F173" s="269" t="s">
        <v>1090</v>
      </c>
      <c r="G173" s="249"/>
      <c r="H173" s="249" t="s">
        <v>1157</v>
      </c>
      <c r="I173" s="249" t="s">
        <v>1100</v>
      </c>
      <c r="J173" s="249"/>
      <c r="K173" s="291"/>
    </row>
    <row r="174" spans="2:11" s="1" customFormat="1" ht="15" customHeight="1">
      <c r="B174" s="270"/>
      <c r="C174" s="249" t="s">
        <v>1109</v>
      </c>
      <c r="D174" s="249"/>
      <c r="E174" s="249"/>
      <c r="F174" s="269" t="s">
        <v>1096</v>
      </c>
      <c r="G174" s="249"/>
      <c r="H174" s="249" t="s">
        <v>1157</v>
      </c>
      <c r="I174" s="249" t="s">
        <v>1092</v>
      </c>
      <c r="J174" s="249">
        <v>50</v>
      </c>
      <c r="K174" s="291"/>
    </row>
    <row r="175" spans="2:11" s="1" customFormat="1" ht="15" customHeight="1">
      <c r="B175" s="270"/>
      <c r="C175" s="249" t="s">
        <v>1117</v>
      </c>
      <c r="D175" s="249"/>
      <c r="E175" s="249"/>
      <c r="F175" s="269" t="s">
        <v>1096</v>
      </c>
      <c r="G175" s="249"/>
      <c r="H175" s="249" t="s">
        <v>1157</v>
      </c>
      <c r="I175" s="249" t="s">
        <v>1092</v>
      </c>
      <c r="J175" s="249">
        <v>50</v>
      </c>
      <c r="K175" s="291"/>
    </row>
    <row r="176" spans="2:11" s="1" customFormat="1" ht="15" customHeight="1">
      <c r="B176" s="270"/>
      <c r="C176" s="249" t="s">
        <v>1115</v>
      </c>
      <c r="D176" s="249"/>
      <c r="E176" s="249"/>
      <c r="F176" s="269" t="s">
        <v>1096</v>
      </c>
      <c r="G176" s="249"/>
      <c r="H176" s="249" t="s">
        <v>1157</v>
      </c>
      <c r="I176" s="249" t="s">
        <v>1092</v>
      </c>
      <c r="J176" s="249">
        <v>50</v>
      </c>
      <c r="K176" s="291"/>
    </row>
    <row r="177" spans="2:11" s="1" customFormat="1" ht="15" customHeight="1">
      <c r="B177" s="270"/>
      <c r="C177" s="249" t="s">
        <v>123</v>
      </c>
      <c r="D177" s="249"/>
      <c r="E177" s="249"/>
      <c r="F177" s="269" t="s">
        <v>1090</v>
      </c>
      <c r="G177" s="249"/>
      <c r="H177" s="249" t="s">
        <v>1158</v>
      </c>
      <c r="I177" s="249" t="s">
        <v>1159</v>
      </c>
      <c r="J177" s="249"/>
      <c r="K177" s="291"/>
    </row>
    <row r="178" spans="2:11" s="1" customFormat="1" ht="15" customHeight="1">
      <c r="B178" s="270"/>
      <c r="C178" s="249" t="s">
        <v>56</v>
      </c>
      <c r="D178" s="249"/>
      <c r="E178" s="249"/>
      <c r="F178" s="269" t="s">
        <v>1090</v>
      </c>
      <c r="G178" s="249"/>
      <c r="H178" s="249" t="s">
        <v>1160</v>
      </c>
      <c r="I178" s="249" t="s">
        <v>1161</v>
      </c>
      <c r="J178" s="249">
        <v>1</v>
      </c>
      <c r="K178" s="291"/>
    </row>
    <row r="179" spans="2:11" s="1" customFormat="1" ht="15" customHeight="1">
      <c r="B179" s="270"/>
      <c r="C179" s="249" t="s">
        <v>52</v>
      </c>
      <c r="D179" s="249"/>
      <c r="E179" s="249"/>
      <c r="F179" s="269" t="s">
        <v>1090</v>
      </c>
      <c r="G179" s="249"/>
      <c r="H179" s="249" t="s">
        <v>1162</v>
      </c>
      <c r="I179" s="249" t="s">
        <v>1092</v>
      </c>
      <c r="J179" s="249">
        <v>20</v>
      </c>
      <c r="K179" s="291"/>
    </row>
    <row r="180" spans="2:11" s="1" customFormat="1" ht="15" customHeight="1">
      <c r="B180" s="270"/>
      <c r="C180" s="249" t="s">
        <v>53</v>
      </c>
      <c r="D180" s="249"/>
      <c r="E180" s="249"/>
      <c r="F180" s="269" t="s">
        <v>1090</v>
      </c>
      <c r="G180" s="249"/>
      <c r="H180" s="249" t="s">
        <v>1163</v>
      </c>
      <c r="I180" s="249" t="s">
        <v>1092</v>
      </c>
      <c r="J180" s="249">
        <v>255</v>
      </c>
      <c r="K180" s="291"/>
    </row>
    <row r="181" spans="2:11" s="1" customFormat="1" ht="15" customHeight="1">
      <c r="B181" s="270"/>
      <c r="C181" s="249" t="s">
        <v>124</v>
      </c>
      <c r="D181" s="249"/>
      <c r="E181" s="249"/>
      <c r="F181" s="269" t="s">
        <v>1090</v>
      </c>
      <c r="G181" s="249"/>
      <c r="H181" s="249" t="s">
        <v>1054</v>
      </c>
      <c r="I181" s="249" t="s">
        <v>1092</v>
      </c>
      <c r="J181" s="249">
        <v>10</v>
      </c>
      <c r="K181" s="291"/>
    </row>
    <row r="182" spans="2:11" s="1" customFormat="1" ht="15" customHeight="1">
      <c r="B182" s="270"/>
      <c r="C182" s="249" t="s">
        <v>125</v>
      </c>
      <c r="D182" s="249"/>
      <c r="E182" s="249"/>
      <c r="F182" s="269" t="s">
        <v>1090</v>
      </c>
      <c r="G182" s="249"/>
      <c r="H182" s="249" t="s">
        <v>1164</v>
      </c>
      <c r="I182" s="249" t="s">
        <v>1125</v>
      </c>
      <c r="J182" s="249"/>
      <c r="K182" s="291"/>
    </row>
    <row r="183" spans="2:11" s="1" customFormat="1" ht="15" customHeight="1">
      <c r="B183" s="270"/>
      <c r="C183" s="249" t="s">
        <v>1165</v>
      </c>
      <c r="D183" s="249"/>
      <c r="E183" s="249"/>
      <c r="F183" s="269" t="s">
        <v>1090</v>
      </c>
      <c r="G183" s="249"/>
      <c r="H183" s="249" t="s">
        <v>1166</v>
      </c>
      <c r="I183" s="249" t="s">
        <v>1125</v>
      </c>
      <c r="J183" s="249"/>
      <c r="K183" s="291"/>
    </row>
    <row r="184" spans="2:11" s="1" customFormat="1" ht="15" customHeight="1">
      <c r="B184" s="270"/>
      <c r="C184" s="249" t="s">
        <v>1154</v>
      </c>
      <c r="D184" s="249"/>
      <c r="E184" s="249"/>
      <c r="F184" s="269" t="s">
        <v>1090</v>
      </c>
      <c r="G184" s="249"/>
      <c r="H184" s="249" t="s">
        <v>1167</v>
      </c>
      <c r="I184" s="249" t="s">
        <v>1125</v>
      </c>
      <c r="J184" s="249"/>
      <c r="K184" s="291"/>
    </row>
    <row r="185" spans="2:11" s="1" customFormat="1" ht="15" customHeight="1">
      <c r="B185" s="270"/>
      <c r="C185" s="249" t="s">
        <v>127</v>
      </c>
      <c r="D185" s="249"/>
      <c r="E185" s="249"/>
      <c r="F185" s="269" t="s">
        <v>1096</v>
      </c>
      <c r="G185" s="249"/>
      <c r="H185" s="249" t="s">
        <v>1168</v>
      </c>
      <c r="I185" s="249" t="s">
        <v>1092</v>
      </c>
      <c r="J185" s="249">
        <v>50</v>
      </c>
      <c r="K185" s="291"/>
    </row>
    <row r="186" spans="2:11" s="1" customFormat="1" ht="15" customHeight="1">
      <c r="B186" s="270"/>
      <c r="C186" s="249" t="s">
        <v>1169</v>
      </c>
      <c r="D186" s="249"/>
      <c r="E186" s="249"/>
      <c r="F186" s="269" t="s">
        <v>1096</v>
      </c>
      <c r="G186" s="249"/>
      <c r="H186" s="249" t="s">
        <v>1170</v>
      </c>
      <c r="I186" s="249" t="s">
        <v>1171</v>
      </c>
      <c r="J186" s="249"/>
      <c r="K186" s="291"/>
    </row>
    <row r="187" spans="2:11" s="1" customFormat="1" ht="15" customHeight="1">
      <c r="B187" s="270"/>
      <c r="C187" s="249" t="s">
        <v>1172</v>
      </c>
      <c r="D187" s="249"/>
      <c r="E187" s="249"/>
      <c r="F187" s="269" t="s">
        <v>1096</v>
      </c>
      <c r="G187" s="249"/>
      <c r="H187" s="249" t="s">
        <v>1173</v>
      </c>
      <c r="I187" s="249" t="s">
        <v>1171</v>
      </c>
      <c r="J187" s="249"/>
      <c r="K187" s="291"/>
    </row>
    <row r="188" spans="2:11" s="1" customFormat="1" ht="15" customHeight="1">
      <c r="B188" s="270"/>
      <c r="C188" s="249" t="s">
        <v>1174</v>
      </c>
      <c r="D188" s="249"/>
      <c r="E188" s="249"/>
      <c r="F188" s="269" t="s">
        <v>1096</v>
      </c>
      <c r="G188" s="249"/>
      <c r="H188" s="249" t="s">
        <v>1175</v>
      </c>
      <c r="I188" s="249" t="s">
        <v>1171</v>
      </c>
      <c r="J188" s="249"/>
      <c r="K188" s="291"/>
    </row>
    <row r="189" spans="2:11" s="1" customFormat="1" ht="15" customHeight="1">
      <c r="B189" s="270"/>
      <c r="C189" s="303" t="s">
        <v>1176</v>
      </c>
      <c r="D189" s="249"/>
      <c r="E189" s="249"/>
      <c r="F189" s="269" t="s">
        <v>1096</v>
      </c>
      <c r="G189" s="249"/>
      <c r="H189" s="249" t="s">
        <v>1177</v>
      </c>
      <c r="I189" s="249" t="s">
        <v>1178</v>
      </c>
      <c r="J189" s="304" t="s">
        <v>1179</v>
      </c>
      <c r="K189" s="291"/>
    </row>
    <row r="190" spans="2:11" s="1" customFormat="1" ht="15" customHeight="1">
      <c r="B190" s="270"/>
      <c r="C190" s="255" t="s">
        <v>41</v>
      </c>
      <c r="D190" s="249"/>
      <c r="E190" s="249"/>
      <c r="F190" s="269" t="s">
        <v>1090</v>
      </c>
      <c r="G190" s="249"/>
      <c r="H190" s="246" t="s">
        <v>1180</v>
      </c>
      <c r="I190" s="249" t="s">
        <v>1181</v>
      </c>
      <c r="J190" s="249"/>
      <c r="K190" s="291"/>
    </row>
    <row r="191" spans="2:11" s="1" customFormat="1" ht="15" customHeight="1">
      <c r="B191" s="270"/>
      <c r="C191" s="255" t="s">
        <v>1182</v>
      </c>
      <c r="D191" s="249"/>
      <c r="E191" s="249"/>
      <c r="F191" s="269" t="s">
        <v>1090</v>
      </c>
      <c r="G191" s="249"/>
      <c r="H191" s="249" t="s">
        <v>1183</v>
      </c>
      <c r="I191" s="249" t="s">
        <v>1125</v>
      </c>
      <c r="J191" s="249"/>
      <c r="K191" s="291"/>
    </row>
    <row r="192" spans="2:11" s="1" customFormat="1" ht="15" customHeight="1">
      <c r="B192" s="270"/>
      <c r="C192" s="255" t="s">
        <v>1184</v>
      </c>
      <c r="D192" s="249"/>
      <c r="E192" s="249"/>
      <c r="F192" s="269" t="s">
        <v>1090</v>
      </c>
      <c r="G192" s="249"/>
      <c r="H192" s="249" t="s">
        <v>1185</v>
      </c>
      <c r="I192" s="249" t="s">
        <v>1125</v>
      </c>
      <c r="J192" s="249"/>
      <c r="K192" s="291"/>
    </row>
    <row r="193" spans="2:11" s="1" customFormat="1" ht="15" customHeight="1">
      <c r="B193" s="270"/>
      <c r="C193" s="255" t="s">
        <v>1186</v>
      </c>
      <c r="D193" s="249"/>
      <c r="E193" s="249"/>
      <c r="F193" s="269" t="s">
        <v>1096</v>
      </c>
      <c r="G193" s="249"/>
      <c r="H193" s="249" t="s">
        <v>1187</v>
      </c>
      <c r="I193" s="249" t="s">
        <v>1125</v>
      </c>
      <c r="J193" s="249"/>
      <c r="K193" s="291"/>
    </row>
    <row r="194" spans="2:11" s="1" customFormat="1" ht="15" customHeight="1">
      <c r="B194" s="297"/>
      <c r="C194" s="305"/>
      <c r="D194" s="279"/>
      <c r="E194" s="279"/>
      <c r="F194" s="279"/>
      <c r="G194" s="279"/>
      <c r="H194" s="279"/>
      <c r="I194" s="279"/>
      <c r="J194" s="279"/>
      <c r="K194" s="298"/>
    </row>
    <row r="195" spans="2:11" s="1" customFormat="1" ht="18.75" customHeight="1">
      <c r="B195" s="246"/>
      <c r="C195" s="249"/>
      <c r="D195" s="249"/>
      <c r="E195" s="249"/>
      <c r="F195" s="269"/>
      <c r="G195" s="249"/>
      <c r="H195" s="249"/>
      <c r="I195" s="249"/>
      <c r="J195" s="249"/>
      <c r="K195" s="246"/>
    </row>
    <row r="196" spans="2:11" s="1" customFormat="1" ht="18.75" customHeight="1">
      <c r="B196" s="246"/>
      <c r="C196" s="249"/>
      <c r="D196" s="249"/>
      <c r="E196" s="249"/>
      <c r="F196" s="269"/>
      <c r="G196" s="249"/>
      <c r="H196" s="249"/>
      <c r="I196" s="249"/>
      <c r="J196" s="249"/>
      <c r="K196" s="246"/>
    </row>
    <row r="197" spans="2:11" s="1" customFormat="1" ht="18.75" customHeight="1">
      <c r="B197" s="256"/>
      <c r="C197" s="256"/>
      <c r="D197" s="256"/>
      <c r="E197" s="256"/>
      <c r="F197" s="256"/>
      <c r="G197" s="256"/>
      <c r="H197" s="256"/>
      <c r="I197" s="256"/>
      <c r="J197" s="256"/>
      <c r="K197" s="256"/>
    </row>
    <row r="198" spans="2:11" s="1" customFormat="1" ht="12">
      <c r="B198" s="238"/>
      <c r="C198" s="239"/>
      <c r="D198" s="239"/>
      <c r="E198" s="239"/>
      <c r="F198" s="239"/>
      <c r="G198" s="239"/>
      <c r="H198" s="239"/>
      <c r="I198" s="239"/>
      <c r="J198" s="239"/>
      <c r="K198" s="240"/>
    </row>
    <row r="199" spans="2:11" s="1" customFormat="1" ht="22.2">
      <c r="B199" s="241"/>
      <c r="C199" s="370" t="s">
        <v>1188</v>
      </c>
      <c r="D199" s="370"/>
      <c r="E199" s="370"/>
      <c r="F199" s="370"/>
      <c r="G199" s="370"/>
      <c r="H199" s="370"/>
      <c r="I199" s="370"/>
      <c r="J199" s="370"/>
      <c r="K199" s="242"/>
    </row>
    <row r="200" spans="2:11" s="1" customFormat="1" ht="25.5" customHeight="1">
      <c r="B200" s="241"/>
      <c r="C200" s="306" t="s">
        <v>1189</v>
      </c>
      <c r="D200" s="306"/>
      <c r="E200" s="306"/>
      <c r="F200" s="306" t="s">
        <v>1190</v>
      </c>
      <c r="G200" s="307"/>
      <c r="H200" s="371" t="s">
        <v>1191</v>
      </c>
      <c r="I200" s="371"/>
      <c r="J200" s="371"/>
      <c r="K200" s="242"/>
    </row>
    <row r="201" spans="2:11" s="1" customFormat="1" ht="5.25" customHeight="1">
      <c r="B201" s="270"/>
      <c r="C201" s="267"/>
      <c r="D201" s="267"/>
      <c r="E201" s="267"/>
      <c r="F201" s="267"/>
      <c r="G201" s="249"/>
      <c r="H201" s="267"/>
      <c r="I201" s="267"/>
      <c r="J201" s="267"/>
      <c r="K201" s="291"/>
    </row>
    <row r="202" spans="2:11" s="1" customFormat="1" ht="15" customHeight="1">
      <c r="B202" s="270"/>
      <c r="C202" s="249" t="s">
        <v>1181</v>
      </c>
      <c r="D202" s="249"/>
      <c r="E202" s="249"/>
      <c r="F202" s="269" t="s">
        <v>42</v>
      </c>
      <c r="G202" s="249"/>
      <c r="H202" s="372" t="s">
        <v>1192</v>
      </c>
      <c r="I202" s="372"/>
      <c r="J202" s="372"/>
      <c r="K202" s="291"/>
    </row>
    <row r="203" spans="2:11" s="1" customFormat="1" ht="15" customHeight="1">
      <c r="B203" s="270"/>
      <c r="C203" s="276"/>
      <c r="D203" s="249"/>
      <c r="E203" s="249"/>
      <c r="F203" s="269" t="s">
        <v>43</v>
      </c>
      <c r="G203" s="249"/>
      <c r="H203" s="372" t="s">
        <v>1193</v>
      </c>
      <c r="I203" s="372"/>
      <c r="J203" s="372"/>
      <c r="K203" s="291"/>
    </row>
    <row r="204" spans="2:11" s="1" customFormat="1" ht="15" customHeight="1">
      <c r="B204" s="270"/>
      <c r="C204" s="276"/>
      <c r="D204" s="249"/>
      <c r="E204" s="249"/>
      <c r="F204" s="269" t="s">
        <v>46</v>
      </c>
      <c r="G204" s="249"/>
      <c r="H204" s="372" t="s">
        <v>1194</v>
      </c>
      <c r="I204" s="372"/>
      <c r="J204" s="372"/>
      <c r="K204" s="291"/>
    </row>
    <row r="205" spans="2:11" s="1" customFormat="1" ht="15" customHeight="1">
      <c r="B205" s="270"/>
      <c r="C205" s="249"/>
      <c r="D205" s="249"/>
      <c r="E205" s="249"/>
      <c r="F205" s="269" t="s">
        <v>44</v>
      </c>
      <c r="G205" s="249"/>
      <c r="H205" s="372" t="s">
        <v>1195</v>
      </c>
      <c r="I205" s="372"/>
      <c r="J205" s="372"/>
      <c r="K205" s="291"/>
    </row>
    <row r="206" spans="2:11" s="1" customFormat="1" ht="15" customHeight="1">
      <c r="B206" s="270"/>
      <c r="C206" s="249"/>
      <c r="D206" s="249"/>
      <c r="E206" s="249"/>
      <c r="F206" s="269" t="s">
        <v>45</v>
      </c>
      <c r="G206" s="249"/>
      <c r="H206" s="372" t="s">
        <v>1196</v>
      </c>
      <c r="I206" s="372"/>
      <c r="J206" s="372"/>
      <c r="K206" s="291"/>
    </row>
    <row r="207" spans="2:11" s="1" customFormat="1" ht="15" customHeight="1">
      <c r="B207" s="270"/>
      <c r="C207" s="249"/>
      <c r="D207" s="249"/>
      <c r="E207" s="249"/>
      <c r="F207" s="269"/>
      <c r="G207" s="249"/>
      <c r="H207" s="249"/>
      <c r="I207" s="249"/>
      <c r="J207" s="249"/>
      <c r="K207" s="291"/>
    </row>
    <row r="208" spans="2:11" s="1" customFormat="1" ht="15" customHeight="1">
      <c r="B208" s="270"/>
      <c r="C208" s="249" t="s">
        <v>1137</v>
      </c>
      <c r="D208" s="249"/>
      <c r="E208" s="249"/>
      <c r="F208" s="269" t="s">
        <v>78</v>
      </c>
      <c r="G208" s="249"/>
      <c r="H208" s="372" t="s">
        <v>1197</v>
      </c>
      <c r="I208" s="372"/>
      <c r="J208" s="372"/>
      <c r="K208" s="291"/>
    </row>
    <row r="209" spans="2:11" s="1" customFormat="1" ht="15" customHeight="1">
      <c r="B209" s="270"/>
      <c r="C209" s="276"/>
      <c r="D209" s="249"/>
      <c r="E209" s="249"/>
      <c r="F209" s="269" t="s">
        <v>1035</v>
      </c>
      <c r="G209" s="249"/>
      <c r="H209" s="372" t="s">
        <v>1036</v>
      </c>
      <c r="I209" s="372"/>
      <c r="J209" s="372"/>
      <c r="K209" s="291"/>
    </row>
    <row r="210" spans="2:11" s="1" customFormat="1" ht="15" customHeight="1">
      <c r="B210" s="270"/>
      <c r="C210" s="249"/>
      <c r="D210" s="249"/>
      <c r="E210" s="249"/>
      <c r="F210" s="269" t="s">
        <v>1033</v>
      </c>
      <c r="G210" s="249"/>
      <c r="H210" s="372" t="s">
        <v>1198</v>
      </c>
      <c r="I210" s="372"/>
      <c r="J210" s="372"/>
      <c r="K210" s="291"/>
    </row>
    <row r="211" spans="2:11" s="1" customFormat="1" ht="15" customHeight="1">
      <c r="B211" s="308"/>
      <c r="C211" s="276"/>
      <c r="D211" s="276"/>
      <c r="E211" s="276"/>
      <c r="F211" s="269" t="s">
        <v>105</v>
      </c>
      <c r="G211" s="255"/>
      <c r="H211" s="373" t="s">
        <v>106</v>
      </c>
      <c r="I211" s="373"/>
      <c r="J211" s="373"/>
      <c r="K211" s="309"/>
    </row>
    <row r="212" spans="2:11" s="1" customFormat="1" ht="15" customHeight="1">
      <c r="B212" s="308"/>
      <c r="C212" s="276"/>
      <c r="D212" s="276"/>
      <c r="E212" s="276"/>
      <c r="F212" s="269" t="s">
        <v>1037</v>
      </c>
      <c r="G212" s="255"/>
      <c r="H212" s="373" t="s">
        <v>992</v>
      </c>
      <c r="I212" s="373"/>
      <c r="J212" s="373"/>
      <c r="K212" s="309"/>
    </row>
    <row r="213" spans="2:11" s="1" customFormat="1" ht="15" customHeight="1">
      <c r="B213" s="308"/>
      <c r="C213" s="276"/>
      <c r="D213" s="276"/>
      <c r="E213" s="276"/>
      <c r="F213" s="310"/>
      <c r="G213" s="255"/>
      <c r="H213" s="311"/>
      <c r="I213" s="311"/>
      <c r="J213" s="311"/>
      <c r="K213" s="309"/>
    </row>
    <row r="214" spans="2:11" s="1" customFormat="1" ht="15" customHeight="1">
      <c r="B214" s="308"/>
      <c r="C214" s="249" t="s">
        <v>1161</v>
      </c>
      <c r="D214" s="276"/>
      <c r="E214" s="276"/>
      <c r="F214" s="269">
        <v>1</v>
      </c>
      <c r="G214" s="255"/>
      <c r="H214" s="373" t="s">
        <v>1199</v>
      </c>
      <c r="I214" s="373"/>
      <c r="J214" s="373"/>
      <c r="K214" s="309"/>
    </row>
    <row r="215" spans="2:11" s="1" customFormat="1" ht="15" customHeight="1">
      <c r="B215" s="308"/>
      <c r="C215" s="276"/>
      <c r="D215" s="276"/>
      <c r="E215" s="276"/>
      <c r="F215" s="269">
        <v>2</v>
      </c>
      <c r="G215" s="255"/>
      <c r="H215" s="373" t="s">
        <v>1200</v>
      </c>
      <c r="I215" s="373"/>
      <c r="J215" s="373"/>
      <c r="K215" s="309"/>
    </row>
    <row r="216" spans="2:11" s="1" customFormat="1" ht="15" customHeight="1">
      <c r="B216" s="308"/>
      <c r="C216" s="276"/>
      <c r="D216" s="276"/>
      <c r="E216" s="276"/>
      <c r="F216" s="269">
        <v>3</v>
      </c>
      <c r="G216" s="255"/>
      <c r="H216" s="373" t="s">
        <v>1201</v>
      </c>
      <c r="I216" s="373"/>
      <c r="J216" s="373"/>
      <c r="K216" s="309"/>
    </row>
    <row r="217" spans="2:11" s="1" customFormat="1" ht="15" customHeight="1">
      <c r="B217" s="308"/>
      <c r="C217" s="276"/>
      <c r="D217" s="276"/>
      <c r="E217" s="276"/>
      <c r="F217" s="269">
        <v>4</v>
      </c>
      <c r="G217" s="255"/>
      <c r="H217" s="373" t="s">
        <v>1202</v>
      </c>
      <c r="I217" s="373"/>
      <c r="J217" s="373"/>
      <c r="K217" s="309"/>
    </row>
    <row r="218" spans="2:11" s="1" customFormat="1" ht="12.75" customHeight="1">
      <c r="B218" s="312"/>
      <c r="C218" s="313"/>
      <c r="D218" s="313"/>
      <c r="E218" s="313"/>
      <c r="F218" s="313"/>
      <c r="G218" s="313"/>
      <c r="H218" s="313"/>
      <c r="I218" s="313"/>
      <c r="J218" s="313"/>
      <c r="K218" s="31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0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80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7-2</v>
      </c>
      <c r="F7" s="360"/>
      <c r="G7" s="360"/>
      <c r="H7" s="360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11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61" t="s">
        <v>110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02" t="s">
        <v>81</v>
      </c>
      <c r="G11" s="33"/>
      <c r="H11" s="33"/>
      <c r="I11" s="116" t="s">
        <v>20</v>
      </c>
      <c r="J11" s="102" t="s">
        <v>19</v>
      </c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02" t="s">
        <v>22</v>
      </c>
      <c r="G12" s="33"/>
      <c r="H12" s="33"/>
      <c r="I12" s="116" t="s">
        <v>23</v>
      </c>
      <c r="J12" s="117" t="str">
        <f>'Rekapitulace stavby'!AN8</f>
        <v>27. 6. 2020</v>
      </c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02" t="s">
        <v>19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6" t="s">
        <v>28</v>
      </c>
      <c r="J15" s="102" t="s">
        <v>19</v>
      </c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63" t="str">
        <f>'Rekapitulace stavby'!E14</f>
        <v>Vyplň údaj</v>
      </c>
      <c r="F18" s="364"/>
      <c r="G18" s="364"/>
      <c r="H18" s="364"/>
      <c r="I18" s="116" t="s">
        <v>28</v>
      </c>
      <c r="J18" s="29" t="str">
        <f>'Rekapitulace stavby'!AN14</f>
        <v>Vyplň údaj</v>
      </c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02" t="s">
        <v>19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6" t="s">
        <v>28</v>
      </c>
      <c r="J21" s="102" t="s">
        <v>19</v>
      </c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02" t="str">
        <f>IF('Rekapitulace stavby'!AN19="","",'Rekapitulace stavby'!AN19)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02" t="str">
        <f>IF('Rekapitulace stavby'!AN20="","",'Rekapitulace stavby'!AN20)</f>
        <v/>
      </c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8"/>
      <c r="B27" s="119"/>
      <c r="C27" s="118"/>
      <c r="D27" s="118"/>
      <c r="E27" s="365" t="s">
        <v>19</v>
      </c>
      <c r="F27" s="365"/>
      <c r="G27" s="365"/>
      <c r="H27" s="365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11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ROUND(J86, 2)</f>
        <v>0</v>
      </c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8" t="s">
        <v>41</v>
      </c>
      <c r="E33" s="113" t="s">
        <v>42</v>
      </c>
      <c r="F33" s="129">
        <f>ROUND((SUM(BE86:BE209)),  2)</f>
        <v>0</v>
      </c>
      <c r="G33" s="33"/>
      <c r="H33" s="33"/>
      <c r="I33" s="130">
        <v>0.21</v>
      </c>
      <c r="J33" s="129">
        <f>ROUND(((SUM(BE86:BE209))*I33),  2)</f>
        <v>0</v>
      </c>
      <c r="K33" s="33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3" t="s">
        <v>43</v>
      </c>
      <c r="F34" s="129">
        <f>ROUND((SUM(BF86:BF209)),  2)</f>
        <v>0</v>
      </c>
      <c r="G34" s="33"/>
      <c r="H34" s="33"/>
      <c r="I34" s="130">
        <v>0.15</v>
      </c>
      <c r="J34" s="129">
        <f>ROUND(((SUM(BF86:BF209))*I34),  2)</f>
        <v>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3" t="s">
        <v>44</v>
      </c>
      <c r="F35" s="129">
        <f>ROUND((SUM(BG86:BG209)),  2)</f>
        <v>0</v>
      </c>
      <c r="G35" s="33"/>
      <c r="H35" s="33"/>
      <c r="I35" s="130">
        <v>0.21</v>
      </c>
      <c r="J35" s="129">
        <f>0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3" t="s">
        <v>45</v>
      </c>
      <c r="F36" s="129">
        <f>ROUND((SUM(BH86:BH209)),  2)</f>
        <v>0</v>
      </c>
      <c r="G36" s="33"/>
      <c r="H36" s="33"/>
      <c r="I36" s="130">
        <v>0.15</v>
      </c>
      <c r="J36" s="129">
        <f>0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46</v>
      </c>
      <c r="F37" s="129">
        <f>ROUND((SUM(BI86:BI209)),  2)</f>
        <v>0</v>
      </c>
      <c r="G37" s="33"/>
      <c r="H37" s="33"/>
      <c r="I37" s="130">
        <v>0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9"/>
      <c r="C40" s="140"/>
      <c r="D40" s="140"/>
      <c r="E40" s="140"/>
      <c r="F40" s="140"/>
      <c r="G40" s="140"/>
      <c r="H40" s="140"/>
      <c r="I40" s="141"/>
      <c r="J40" s="140"/>
      <c r="K40" s="140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42"/>
      <c r="C44" s="143"/>
      <c r="D44" s="143"/>
      <c r="E44" s="143"/>
      <c r="F44" s="143"/>
      <c r="G44" s="143"/>
      <c r="H44" s="143"/>
      <c r="I44" s="144"/>
      <c r="J44" s="143"/>
      <c r="K44" s="143"/>
      <c r="L44" s="11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111</v>
      </c>
      <c r="D45" s="35"/>
      <c r="E45" s="35"/>
      <c r="F45" s="35"/>
      <c r="G45" s="35"/>
      <c r="H45" s="35"/>
      <c r="I45" s="114"/>
      <c r="J45" s="35"/>
      <c r="K45" s="35"/>
      <c r="L45" s="11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14"/>
      <c r="J46" s="35"/>
      <c r="K46" s="35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66" t="str">
        <f>E7</f>
        <v>Poldr P 7-2</v>
      </c>
      <c r="F48" s="367"/>
      <c r="G48" s="367"/>
      <c r="H48" s="367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109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15" t="str">
        <f>E9</f>
        <v>SO 01 - Zemní hráz a úpravy v zátopě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14"/>
      <c r="J51" s="35"/>
      <c r="K51" s="35"/>
      <c r="L51" s="11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6" t="s">
        <v>23</v>
      </c>
      <c r="J52" s="58" t="str">
        <f>IF(J12="","",J12)</f>
        <v>27. 6. 2020</v>
      </c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79999999999999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116" t="s">
        <v>31</v>
      </c>
      <c r="J54" s="31" t="str">
        <f>E21</f>
        <v>GAP Pardubice s.r.o.</v>
      </c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6" t="s">
        <v>34</v>
      </c>
      <c r="J55" s="31" t="str">
        <f>E24</f>
        <v xml:space="preserve"> </v>
      </c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14"/>
      <c r="J56" s="35"/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45" t="s">
        <v>112</v>
      </c>
      <c r="D57" s="146"/>
      <c r="E57" s="146"/>
      <c r="F57" s="146"/>
      <c r="G57" s="146"/>
      <c r="H57" s="146"/>
      <c r="I57" s="147"/>
      <c r="J57" s="148" t="s">
        <v>113</v>
      </c>
      <c r="K57" s="146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14"/>
      <c r="J58" s="35"/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9" t="s">
        <v>69</v>
      </c>
      <c r="D59" s="35"/>
      <c r="E59" s="35"/>
      <c r="F59" s="35"/>
      <c r="G59" s="35"/>
      <c r="H59" s="35"/>
      <c r="I59" s="114"/>
      <c r="J59" s="76">
        <f>J86</f>
        <v>0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114</v>
      </c>
    </row>
    <row r="60" spans="1:47" s="9" customFormat="1" ht="24.9" customHeight="1">
      <c r="B60" s="150"/>
      <c r="C60" s="151"/>
      <c r="D60" s="152" t="s">
        <v>115</v>
      </c>
      <c r="E60" s="153"/>
      <c r="F60" s="153"/>
      <c r="G60" s="153"/>
      <c r="H60" s="153"/>
      <c r="I60" s="154"/>
      <c r="J60" s="155">
        <f>J87</f>
        <v>0</v>
      </c>
      <c r="K60" s="151"/>
      <c r="L60" s="156"/>
    </row>
    <row r="61" spans="1:47" s="10" customFormat="1" ht="19.95" customHeight="1">
      <c r="B61" s="157"/>
      <c r="C61" s="96"/>
      <c r="D61" s="158" t="s">
        <v>116</v>
      </c>
      <c r="E61" s="159"/>
      <c r="F61" s="159"/>
      <c r="G61" s="159"/>
      <c r="H61" s="159"/>
      <c r="I61" s="160"/>
      <c r="J61" s="161">
        <f>J88</f>
        <v>0</v>
      </c>
      <c r="K61" s="96"/>
      <c r="L61" s="162"/>
    </row>
    <row r="62" spans="1:47" s="10" customFormat="1" ht="19.95" customHeight="1">
      <c r="B62" s="157"/>
      <c r="C62" s="96"/>
      <c r="D62" s="158" t="s">
        <v>117</v>
      </c>
      <c r="E62" s="159"/>
      <c r="F62" s="159"/>
      <c r="G62" s="159"/>
      <c r="H62" s="159"/>
      <c r="I62" s="160"/>
      <c r="J62" s="161">
        <f>J172</f>
        <v>0</v>
      </c>
      <c r="K62" s="96"/>
      <c r="L62" s="162"/>
    </row>
    <row r="63" spans="1:47" s="10" customFormat="1" ht="19.95" customHeight="1">
      <c r="B63" s="157"/>
      <c r="C63" s="96"/>
      <c r="D63" s="158" t="s">
        <v>118</v>
      </c>
      <c r="E63" s="159"/>
      <c r="F63" s="159"/>
      <c r="G63" s="159"/>
      <c r="H63" s="159"/>
      <c r="I63" s="160"/>
      <c r="J63" s="161">
        <f>J178</f>
        <v>0</v>
      </c>
      <c r="K63" s="96"/>
      <c r="L63" s="162"/>
    </row>
    <row r="64" spans="1:47" s="10" customFormat="1" ht="19.95" customHeight="1">
      <c r="B64" s="157"/>
      <c r="C64" s="96"/>
      <c r="D64" s="158" t="s">
        <v>119</v>
      </c>
      <c r="E64" s="159"/>
      <c r="F64" s="159"/>
      <c r="G64" s="159"/>
      <c r="H64" s="159"/>
      <c r="I64" s="160"/>
      <c r="J64" s="161">
        <f>J186</f>
        <v>0</v>
      </c>
      <c r="K64" s="96"/>
      <c r="L64" s="162"/>
    </row>
    <row r="65" spans="1:31" s="10" customFormat="1" ht="19.95" customHeight="1">
      <c r="B65" s="157"/>
      <c r="C65" s="96"/>
      <c r="D65" s="158" t="s">
        <v>120</v>
      </c>
      <c r="E65" s="159"/>
      <c r="F65" s="159"/>
      <c r="G65" s="159"/>
      <c r="H65" s="159"/>
      <c r="I65" s="160"/>
      <c r="J65" s="161">
        <f>J203</f>
        <v>0</v>
      </c>
      <c r="K65" s="96"/>
      <c r="L65" s="162"/>
    </row>
    <row r="66" spans="1:31" s="10" customFormat="1" ht="19.95" customHeight="1">
      <c r="B66" s="157"/>
      <c r="C66" s="96"/>
      <c r="D66" s="158" t="s">
        <v>121</v>
      </c>
      <c r="E66" s="159"/>
      <c r="F66" s="159"/>
      <c r="G66" s="159"/>
      <c r="H66" s="159"/>
      <c r="I66" s="160"/>
      <c r="J66" s="161">
        <f>J207</f>
        <v>0</v>
      </c>
      <c r="K66" s="96"/>
      <c r="L66" s="162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" customHeight="1">
      <c r="A68" s="33"/>
      <c r="B68" s="46"/>
      <c r="C68" s="47"/>
      <c r="D68" s="47"/>
      <c r="E68" s="47"/>
      <c r="F68" s="47"/>
      <c r="G68" s="47"/>
      <c r="H68" s="47"/>
      <c r="I68" s="141"/>
      <c r="J68" s="47"/>
      <c r="K68" s="47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" customHeight="1">
      <c r="A72" s="33"/>
      <c r="B72" s="48"/>
      <c r="C72" s="49"/>
      <c r="D72" s="49"/>
      <c r="E72" s="49"/>
      <c r="F72" s="49"/>
      <c r="G72" s="49"/>
      <c r="H72" s="49"/>
      <c r="I72" s="144"/>
      <c r="J72" s="49"/>
      <c r="K72" s="49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" customHeight="1">
      <c r="A73" s="33"/>
      <c r="B73" s="34"/>
      <c r="C73" s="22" t="s">
        <v>122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" customHeight="1">
      <c r="A74" s="33"/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4.4" customHeight="1">
      <c r="A76" s="33"/>
      <c r="B76" s="34"/>
      <c r="C76" s="35"/>
      <c r="D76" s="35"/>
      <c r="E76" s="366" t="str">
        <f>E7</f>
        <v>Poldr P 7-2</v>
      </c>
      <c r="F76" s="367"/>
      <c r="G76" s="367"/>
      <c r="H76" s="367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109</v>
      </c>
      <c r="D77" s="35"/>
      <c r="E77" s="35"/>
      <c r="F77" s="35"/>
      <c r="G77" s="35"/>
      <c r="H77" s="35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4.4" customHeight="1">
      <c r="A78" s="33"/>
      <c r="B78" s="34"/>
      <c r="C78" s="35"/>
      <c r="D78" s="35"/>
      <c r="E78" s="315" t="str">
        <f>E9</f>
        <v>SO 01 - Zemní hráz a úpravy v zátopě</v>
      </c>
      <c r="F78" s="368"/>
      <c r="G78" s="368"/>
      <c r="H78" s="368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" customHeight="1">
      <c r="A79" s="33"/>
      <c r="B79" s="34"/>
      <c r="C79" s="35"/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 xml:space="preserve"> </v>
      </c>
      <c r="G80" s="35"/>
      <c r="H80" s="35"/>
      <c r="I80" s="116" t="s">
        <v>23</v>
      </c>
      <c r="J80" s="58" t="str">
        <f>IF(J12="","",J12)</f>
        <v>27. 6. 2020</v>
      </c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40.799999999999997" customHeight="1">
      <c r="A82" s="33"/>
      <c r="B82" s="34"/>
      <c r="C82" s="28" t="s">
        <v>25</v>
      </c>
      <c r="D82" s="35"/>
      <c r="E82" s="35"/>
      <c r="F82" s="26" t="str">
        <f>E15</f>
        <v>ČR-SPÚ, Pobočka Svitavy</v>
      </c>
      <c r="G82" s="35"/>
      <c r="H82" s="35"/>
      <c r="I82" s="116" t="s">
        <v>31</v>
      </c>
      <c r="J82" s="31" t="str">
        <f>E21</f>
        <v>GAP Pardubice s.r.o.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6" customHeight="1">
      <c r="A83" s="33"/>
      <c r="B83" s="34"/>
      <c r="C83" s="28" t="s">
        <v>29</v>
      </c>
      <c r="D83" s="35"/>
      <c r="E83" s="35"/>
      <c r="F83" s="26" t="str">
        <f>IF(E18="","",E18)</f>
        <v>Vyplň údaj</v>
      </c>
      <c r="G83" s="35"/>
      <c r="H83" s="35"/>
      <c r="I83" s="116" t="s">
        <v>34</v>
      </c>
      <c r="J83" s="31" t="str">
        <f>E24</f>
        <v xml:space="preserve"> </v>
      </c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114"/>
      <c r="J84" s="35"/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63"/>
      <c r="B85" s="164"/>
      <c r="C85" s="165" t="s">
        <v>123</v>
      </c>
      <c r="D85" s="166" t="s">
        <v>56</v>
      </c>
      <c r="E85" s="166" t="s">
        <v>52</v>
      </c>
      <c r="F85" s="166" t="s">
        <v>53</v>
      </c>
      <c r="G85" s="166" t="s">
        <v>124</v>
      </c>
      <c r="H85" s="166" t="s">
        <v>125</v>
      </c>
      <c r="I85" s="167" t="s">
        <v>126</v>
      </c>
      <c r="J85" s="166" t="s">
        <v>113</v>
      </c>
      <c r="K85" s="168" t="s">
        <v>127</v>
      </c>
      <c r="L85" s="169"/>
      <c r="M85" s="67" t="s">
        <v>19</v>
      </c>
      <c r="N85" s="68" t="s">
        <v>41</v>
      </c>
      <c r="O85" s="68" t="s">
        <v>128</v>
      </c>
      <c r="P85" s="68" t="s">
        <v>129</v>
      </c>
      <c r="Q85" s="68" t="s">
        <v>130</v>
      </c>
      <c r="R85" s="68" t="s">
        <v>131</v>
      </c>
      <c r="S85" s="68" t="s">
        <v>132</v>
      </c>
      <c r="T85" s="69" t="s">
        <v>133</v>
      </c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</row>
    <row r="86" spans="1:65" s="2" customFormat="1" ht="22.8" customHeight="1">
      <c r="A86" s="33"/>
      <c r="B86" s="34"/>
      <c r="C86" s="74" t="s">
        <v>134</v>
      </c>
      <c r="D86" s="35"/>
      <c r="E86" s="35"/>
      <c r="F86" s="35"/>
      <c r="G86" s="35"/>
      <c r="H86" s="35"/>
      <c r="I86" s="114"/>
      <c r="J86" s="170">
        <f>BK86</f>
        <v>0</v>
      </c>
      <c r="K86" s="35"/>
      <c r="L86" s="38"/>
      <c r="M86" s="70"/>
      <c r="N86" s="171"/>
      <c r="O86" s="71"/>
      <c r="P86" s="172">
        <f>P87</f>
        <v>0</v>
      </c>
      <c r="Q86" s="71"/>
      <c r="R86" s="172">
        <f>R87</f>
        <v>268.35536860000002</v>
      </c>
      <c r="S86" s="71"/>
      <c r="T86" s="173">
        <f>T87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70</v>
      </c>
      <c r="AU86" s="16" t="s">
        <v>114</v>
      </c>
      <c r="BK86" s="174">
        <f>BK87</f>
        <v>0</v>
      </c>
    </row>
    <row r="87" spans="1:65" s="12" customFormat="1" ht="25.95" customHeight="1">
      <c r="B87" s="175"/>
      <c r="C87" s="176"/>
      <c r="D87" s="177" t="s">
        <v>70</v>
      </c>
      <c r="E87" s="178" t="s">
        <v>135</v>
      </c>
      <c r="F87" s="178" t="s">
        <v>136</v>
      </c>
      <c r="G87" s="176"/>
      <c r="H87" s="176"/>
      <c r="I87" s="179"/>
      <c r="J87" s="180">
        <f>BK87</f>
        <v>0</v>
      </c>
      <c r="K87" s="176"/>
      <c r="L87" s="181"/>
      <c r="M87" s="182"/>
      <c r="N87" s="183"/>
      <c r="O87" s="183"/>
      <c r="P87" s="184">
        <f>P88+P172+P178+P186+P203+P207</f>
        <v>0</v>
      </c>
      <c r="Q87" s="183"/>
      <c r="R87" s="184">
        <f>R88+R172+R178+R186+R203+R207</f>
        <v>268.35536860000002</v>
      </c>
      <c r="S87" s="183"/>
      <c r="T87" s="185">
        <f>T88+T172+T178+T186+T203+T207</f>
        <v>0</v>
      </c>
      <c r="AR87" s="186" t="s">
        <v>79</v>
      </c>
      <c r="AT87" s="187" t="s">
        <v>70</v>
      </c>
      <c r="AU87" s="187" t="s">
        <v>71</v>
      </c>
      <c r="AY87" s="186" t="s">
        <v>137</v>
      </c>
      <c r="BK87" s="188">
        <f>BK88+BK172+BK178+BK186+BK203+BK207</f>
        <v>0</v>
      </c>
    </row>
    <row r="88" spans="1:65" s="12" customFormat="1" ht="22.8" customHeight="1">
      <c r="B88" s="175"/>
      <c r="C88" s="176"/>
      <c r="D88" s="177" t="s">
        <v>70</v>
      </c>
      <c r="E88" s="189" t="s">
        <v>79</v>
      </c>
      <c r="F88" s="189" t="s">
        <v>138</v>
      </c>
      <c r="G88" s="176"/>
      <c r="H88" s="176"/>
      <c r="I88" s="179"/>
      <c r="J88" s="190">
        <f>BK88</f>
        <v>0</v>
      </c>
      <c r="K88" s="176"/>
      <c r="L88" s="181"/>
      <c r="M88" s="182"/>
      <c r="N88" s="183"/>
      <c r="O88" s="183"/>
      <c r="P88" s="184">
        <f>SUM(P89:P171)</f>
        <v>0</v>
      </c>
      <c r="Q88" s="183"/>
      <c r="R88" s="184">
        <f>SUM(R89:R171)</f>
        <v>0</v>
      </c>
      <c r="S88" s="183"/>
      <c r="T88" s="185">
        <f>SUM(T89:T171)</f>
        <v>0</v>
      </c>
      <c r="AR88" s="186" t="s">
        <v>79</v>
      </c>
      <c r="AT88" s="187" t="s">
        <v>70</v>
      </c>
      <c r="AU88" s="187" t="s">
        <v>79</v>
      </c>
      <c r="AY88" s="186" t="s">
        <v>137</v>
      </c>
      <c r="BK88" s="188">
        <f>SUM(BK89:BK171)</f>
        <v>0</v>
      </c>
    </row>
    <row r="89" spans="1:65" s="2" customFormat="1" ht="14.4" customHeight="1">
      <c r="A89" s="33"/>
      <c r="B89" s="34"/>
      <c r="C89" s="191" t="s">
        <v>79</v>
      </c>
      <c r="D89" s="191" t="s">
        <v>139</v>
      </c>
      <c r="E89" s="192" t="s">
        <v>140</v>
      </c>
      <c r="F89" s="193" t="s">
        <v>141</v>
      </c>
      <c r="G89" s="194" t="s">
        <v>142</v>
      </c>
      <c r="H89" s="195">
        <v>500</v>
      </c>
      <c r="I89" s="196"/>
      <c r="J89" s="197">
        <f>ROUND(I89*H89,2)</f>
        <v>0</v>
      </c>
      <c r="K89" s="193" t="s">
        <v>143</v>
      </c>
      <c r="L89" s="38"/>
      <c r="M89" s="198" t="s">
        <v>19</v>
      </c>
      <c r="N89" s="199" t="s">
        <v>42</v>
      </c>
      <c r="O89" s="63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202" t="s">
        <v>144</v>
      </c>
      <c r="AT89" s="202" t="s">
        <v>139</v>
      </c>
      <c r="AU89" s="202" t="s">
        <v>82</v>
      </c>
      <c r="AY89" s="16" t="s">
        <v>137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16" t="s">
        <v>79</v>
      </c>
      <c r="BK89" s="203">
        <f>ROUND(I89*H89,2)</f>
        <v>0</v>
      </c>
      <c r="BL89" s="16" t="s">
        <v>144</v>
      </c>
      <c r="BM89" s="202" t="s">
        <v>145</v>
      </c>
    </row>
    <row r="90" spans="1:65" s="2" customFormat="1" ht="10.199999999999999">
      <c r="A90" s="33"/>
      <c r="B90" s="34"/>
      <c r="C90" s="35"/>
      <c r="D90" s="204" t="s">
        <v>146</v>
      </c>
      <c r="E90" s="35"/>
      <c r="F90" s="205" t="s">
        <v>147</v>
      </c>
      <c r="G90" s="35"/>
      <c r="H90" s="35"/>
      <c r="I90" s="114"/>
      <c r="J90" s="35"/>
      <c r="K90" s="35"/>
      <c r="L90" s="38"/>
      <c r="M90" s="206"/>
      <c r="N90" s="207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146</v>
      </c>
      <c r="AU90" s="16" t="s">
        <v>82</v>
      </c>
    </row>
    <row r="91" spans="1:65" s="13" customFormat="1" ht="10.199999999999999">
      <c r="B91" s="208"/>
      <c r="C91" s="209"/>
      <c r="D91" s="204" t="s">
        <v>148</v>
      </c>
      <c r="E91" s="210" t="s">
        <v>19</v>
      </c>
      <c r="F91" s="211" t="s">
        <v>149</v>
      </c>
      <c r="G91" s="209"/>
      <c r="H91" s="212">
        <v>500</v>
      </c>
      <c r="I91" s="213"/>
      <c r="J91" s="209"/>
      <c r="K91" s="209"/>
      <c r="L91" s="214"/>
      <c r="M91" s="215"/>
      <c r="N91" s="216"/>
      <c r="O91" s="216"/>
      <c r="P91" s="216"/>
      <c r="Q91" s="216"/>
      <c r="R91" s="216"/>
      <c r="S91" s="216"/>
      <c r="T91" s="217"/>
      <c r="AT91" s="218" t="s">
        <v>148</v>
      </c>
      <c r="AU91" s="218" t="s">
        <v>82</v>
      </c>
      <c r="AV91" s="13" t="s">
        <v>82</v>
      </c>
      <c r="AW91" s="13" t="s">
        <v>33</v>
      </c>
      <c r="AX91" s="13" t="s">
        <v>71</v>
      </c>
      <c r="AY91" s="218" t="s">
        <v>137</v>
      </c>
    </row>
    <row r="92" spans="1:65" s="2" customFormat="1" ht="14.4" customHeight="1">
      <c r="A92" s="33"/>
      <c r="B92" s="34"/>
      <c r="C92" s="191" t="s">
        <v>82</v>
      </c>
      <c r="D92" s="191" t="s">
        <v>139</v>
      </c>
      <c r="E92" s="192" t="s">
        <v>150</v>
      </c>
      <c r="F92" s="193" t="s">
        <v>151</v>
      </c>
      <c r="G92" s="194" t="s">
        <v>142</v>
      </c>
      <c r="H92" s="195">
        <v>2153.6660000000002</v>
      </c>
      <c r="I92" s="196"/>
      <c r="J92" s="197">
        <f>ROUND(I92*H92,2)</f>
        <v>0</v>
      </c>
      <c r="K92" s="193" t="s">
        <v>143</v>
      </c>
      <c r="L92" s="38"/>
      <c r="M92" s="198" t="s">
        <v>19</v>
      </c>
      <c r="N92" s="199" t="s">
        <v>42</v>
      </c>
      <c r="O92" s="63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02" t="s">
        <v>144</v>
      </c>
      <c r="AT92" s="202" t="s">
        <v>139</v>
      </c>
      <c r="AU92" s="202" t="s">
        <v>82</v>
      </c>
      <c r="AY92" s="16" t="s">
        <v>137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6" t="s">
        <v>79</v>
      </c>
      <c r="BK92" s="203">
        <f>ROUND(I92*H92,2)</f>
        <v>0</v>
      </c>
      <c r="BL92" s="16" t="s">
        <v>144</v>
      </c>
      <c r="BM92" s="202" t="s">
        <v>152</v>
      </c>
    </row>
    <row r="93" spans="1:65" s="2" customFormat="1" ht="10.199999999999999">
      <c r="A93" s="33"/>
      <c r="B93" s="34"/>
      <c r="C93" s="35"/>
      <c r="D93" s="204" t="s">
        <v>146</v>
      </c>
      <c r="E93" s="35"/>
      <c r="F93" s="205" t="s">
        <v>153</v>
      </c>
      <c r="G93" s="35"/>
      <c r="H93" s="35"/>
      <c r="I93" s="114"/>
      <c r="J93" s="35"/>
      <c r="K93" s="35"/>
      <c r="L93" s="38"/>
      <c r="M93" s="206"/>
      <c r="N93" s="207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146</v>
      </c>
      <c r="AU93" s="16" t="s">
        <v>82</v>
      </c>
    </row>
    <row r="94" spans="1:65" s="13" customFormat="1" ht="10.199999999999999">
      <c r="B94" s="208"/>
      <c r="C94" s="209"/>
      <c r="D94" s="204" t="s">
        <v>148</v>
      </c>
      <c r="E94" s="210" t="s">
        <v>19</v>
      </c>
      <c r="F94" s="211" t="s">
        <v>154</v>
      </c>
      <c r="G94" s="209"/>
      <c r="H94" s="212">
        <v>795.33299999999997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148</v>
      </c>
      <c r="AU94" s="218" t="s">
        <v>82</v>
      </c>
      <c r="AV94" s="13" t="s">
        <v>82</v>
      </c>
      <c r="AW94" s="13" t="s">
        <v>33</v>
      </c>
      <c r="AX94" s="13" t="s">
        <v>71</v>
      </c>
      <c r="AY94" s="218" t="s">
        <v>137</v>
      </c>
    </row>
    <row r="95" spans="1:65" s="13" customFormat="1" ht="10.199999999999999">
      <c r="B95" s="208"/>
      <c r="C95" s="209"/>
      <c r="D95" s="204" t="s">
        <v>148</v>
      </c>
      <c r="E95" s="210" t="s">
        <v>19</v>
      </c>
      <c r="F95" s="211" t="s">
        <v>155</v>
      </c>
      <c r="G95" s="209"/>
      <c r="H95" s="212">
        <v>1358.3330000000001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148</v>
      </c>
      <c r="AU95" s="218" t="s">
        <v>82</v>
      </c>
      <c r="AV95" s="13" t="s">
        <v>82</v>
      </c>
      <c r="AW95" s="13" t="s">
        <v>33</v>
      </c>
      <c r="AX95" s="13" t="s">
        <v>71</v>
      </c>
      <c r="AY95" s="218" t="s">
        <v>137</v>
      </c>
    </row>
    <row r="96" spans="1:65" s="2" customFormat="1" ht="22.8">
      <c r="A96" s="33"/>
      <c r="B96" s="34"/>
      <c r="C96" s="191" t="s">
        <v>156</v>
      </c>
      <c r="D96" s="191" t="s">
        <v>139</v>
      </c>
      <c r="E96" s="192" t="s">
        <v>157</v>
      </c>
      <c r="F96" s="193" t="s">
        <v>158</v>
      </c>
      <c r="G96" s="194" t="s">
        <v>159</v>
      </c>
      <c r="H96" s="195">
        <v>808.1</v>
      </c>
      <c r="I96" s="196"/>
      <c r="J96" s="197">
        <f>ROUND(I96*H96,2)</f>
        <v>0</v>
      </c>
      <c r="K96" s="193" t="s">
        <v>143</v>
      </c>
      <c r="L96" s="38"/>
      <c r="M96" s="198" t="s">
        <v>19</v>
      </c>
      <c r="N96" s="199" t="s">
        <v>42</v>
      </c>
      <c r="O96" s="63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202" t="s">
        <v>144</v>
      </c>
      <c r="AT96" s="202" t="s">
        <v>139</v>
      </c>
      <c r="AU96" s="202" t="s">
        <v>82</v>
      </c>
      <c r="AY96" s="16" t="s">
        <v>137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6" t="s">
        <v>79</v>
      </c>
      <c r="BK96" s="203">
        <f>ROUND(I96*H96,2)</f>
        <v>0</v>
      </c>
      <c r="BL96" s="16" t="s">
        <v>144</v>
      </c>
      <c r="BM96" s="202" t="s">
        <v>160</v>
      </c>
    </row>
    <row r="97" spans="1:65" s="2" customFormat="1" ht="19.2">
      <c r="A97" s="33"/>
      <c r="B97" s="34"/>
      <c r="C97" s="35"/>
      <c r="D97" s="204" t="s">
        <v>146</v>
      </c>
      <c r="E97" s="35"/>
      <c r="F97" s="205" t="s">
        <v>161</v>
      </c>
      <c r="G97" s="35"/>
      <c r="H97" s="35"/>
      <c r="I97" s="114"/>
      <c r="J97" s="35"/>
      <c r="K97" s="35"/>
      <c r="L97" s="38"/>
      <c r="M97" s="206"/>
      <c r="N97" s="207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146</v>
      </c>
      <c r="AU97" s="16" t="s">
        <v>82</v>
      </c>
    </row>
    <row r="98" spans="1:65" s="13" customFormat="1" ht="10.199999999999999">
      <c r="B98" s="208"/>
      <c r="C98" s="209"/>
      <c r="D98" s="204" t="s">
        <v>148</v>
      </c>
      <c r="E98" s="210" t="s">
        <v>19</v>
      </c>
      <c r="F98" s="211" t="s">
        <v>162</v>
      </c>
      <c r="G98" s="209"/>
      <c r="H98" s="212">
        <v>840.1</v>
      </c>
      <c r="I98" s="213"/>
      <c r="J98" s="209"/>
      <c r="K98" s="209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148</v>
      </c>
      <c r="AU98" s="218" t="s">
        <v>82</v>
      </c>
      <c r="AV98" s="13" t="s">
        <v>82</v>
      </c>
      <c r="AW98" s="13" t="s">
        <v>33</v>
      </c>
      <c r="AX98" s="13" t="s">
        <v>71</v>
      </c>
      <c r="AY98" s="218" t="s">
        <v>137</v>
      </c>
    </row>
    <row r="99" spans="1:65" s="13" customFormat="1" ht="10.199999999999999">
      <c r="B99" s="208"/>
      <c r="C99" s="209"/>
      <c r="D99" s="204" t="s">
        <v>148</v>
      </c>
      <c r="E99" s="210" t="s">
        <v>19</v>
      </c>
      <c r="F99" s="211" t="s">
        <v>163</v>
      </c>
      <c r="G99" s="209"/>
      <c r="H99" s="212">
        <v>-32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148</v>
      </c>
      <c r="AU99" s="218" t="s">
        <v>82</v>
      </c>
      <c r="AV99" s="13" t="s">
        <v>82</v>
      </c>
      <c r="AW99" s="13" t="s">
        <v>33</v>
      </c>
      <c r="AX99" s="13" t="s">
        <v>71</v>
      </c>
      <c r="AY99" s="218" t="s">
        <v>137</v>
      </c>
    </row>
    <row r="100" spans="1:65" s="2" customFormat="1" ht="22.8">
      <c r="A100" s="33"/>
      <c r="B100" s="34"/>
      <c r="C100" s="191" t="s">
        <v>144</v>
      </c>
      <c r="D100" s="191" t="s">
        <v>139</v>
      </c>
      <c r="E100" s="192" t="s">
        <v>164</v>
      </c>
      <c r="F100" s="193" t="s">
        <v>165</v>
      </c>
      <c r="G100" s="194" t="s">
        <v>159</v>
      </c>
      <c r="H100" s="195">
        <v>31.98</v>
      </c>
      <c r="I100" s="196"/>
      <c r="J100" s="197">
        <f>ROUND(I100*H100,2)</f>
        <v>0</v>
      </c>
      <c r="K100" s="193" t="s">
        <v>143</v>
      </c>
      <c r="L100" s="38"/>
      <c r="M100" s="198" t="s">
        <v>19</v>
      </c>
      <c r="N100" s="199" t="s">
        <v>42</v>
      </c>
      <c r="O100" s="63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02" t="s">
        <v>144</v>
      </c>
      <c r="AT100" s="202" t="s">
        <v>139</v>
      </c>
      <c r="AU100" s="202" t="s">
        <v>82</v>
      </c>
      <c r="AY100" s="16" t="s">
        <v>137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6" t="s">
        <v>79</v>
      </c>
      <c r="BK100" s="203">
        <f>ROUND(I100*H100,2)</f>
        <v>0</v>
      </c>
      <c r="BL100" s="16" t="s">
        <v>144</v>
      </c>
      <c r="BM100" s="202" t="s">
        <v>166</v>
      </c>
    </row>
    <row r="101" spans="1:65" s="2" customFormat="1" ht="19.2">
      <c r="A101" s="33"/>
      <c r="B101" s="34"/>
      <c r="C101" s="35"/>
      <c r="D101" s="204" t="s">
        <v>146</v>
      </c>
      <c r="E101" s="35"/>
      <c r="F101" s="205" t="s">
        <v>167</v>
      </c>
      <c r="G101" s="35"/>
      <c r="H101" s="35"/>
      <c r="I101" s="114"/>
      <c r="J101" s="35"/>
      <c r="K101" s="35"/>
      <c r="L101" s="38"/>
      <c r="M101" s="206"/>
      <c r="N101" s="207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146</v>
      </c>
      <c r="AU101" s="16" t="s">
        <v>82</v>
      </c>
    </row>
    <row r="102" spans="1:65" s="13" customFormat="1" ht="10.199999999999999">
      <c r="B102" s="208"/>
      <c r="C102" s="209"/>
      <c r="D102" s="204" t="s">
        <v>148</v>
      </c>
      <c r="E102" s="210" t="s">
        <v>19</v>
      </c>
      <c r="F102" s="211" t="s">
        <v>168</v>
      </c>
      <c r="G102" s="209"/>
      <c r="H102" s="212">
        <v>31.98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148</v>
      </c>
      <c r="AU102" s="218" t="s">
        <v>82</v>
      </c>
      <c r="AV102" s="13" t="s">
        <v>82</v>
      </c>
      <c r="AW102" s="13" t="s">
        <v>33</v>
      </c>
      <c r="AX102" s="13" t="s">
        <v>71</v>
      </c>
      <c r="AY102" s="218" t="s">
        <v>137</v>
      </c>
    </row>
    <row r="103" spans="1:65" s="2" customFormat="1" ht="14.4" customHeight="1">
      <c r="A103" s="33"/>
      <c r="B103" s="34"/>
      <c r="C103" s="191" t="s">
        <v>169</v>
      </c>
      <c r="D103" s="191" t="s">
        <v>139</v>
      </c>
      <c r="E103" s="192" t="s">
        <v>170</v>
      </c>
      <c r="F103" s="193" t="s">
        <v>171</v>
      </c>
      <c r="G103" s="194" t="s">
        <v>159</v>
      </c>
      <c r="H103" s="195">
        <v>126.8</v>
      </c>
      <c r="I103" s="196"/>
      <c r="J103" s="197">
        <f>ROUND(I103*H103,2)</f>
        <v>0</v>
      </c>
      <c r="K103" s="193" t="s">
        <v>143</v>
      </c>
      <c r="L103" s="38"/>
      <c r="M103" s="198" t="s">
        <v>19</v>
      </c>
      <c r="N103" s="199" t="s">
        <v>42</v>
      </c>
      <c r="O103" s="63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202" t="s">
        <v>144</v>
      </c>
      <c r="AT103" s="202" t="s">
        <v>139</v>
      </c>
      <c r="AU103" s="202" t="s">
        <v>82</v>
      </c>
      <c r="AY103" s="16" t="s">
        <v>137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6" t="s">
        <v>79</v>
      </c>
      <c r="BK103" s="203">
        <f>ROUND(I103*H103,2)</f>
        <v>0</v>
      </c>
      <c r="BL103" s="16" t="s">
        <v>144</v>
      </c>
      <c r="BM103" s="202" t="s">
        <v>172</v>
      </c>
    </row>
    <row r="104" spans="1:65" s="2" customFormat="1" ht="19.2">
      <c r="A104" s="33"/>
      <c r="B104" s="34"/>
      <c r="C104" s="35"/>
      <c r="D104" s="204" t="s">
        <v>146</v>
      </c>
      <c r="E104" s="35"/>
      <c r="F104" s="205" t="s">
        <v>173</v>
      </c>
      <c r="G104" s="35"/>
      <c r="H104" s="35"/>
      <c r="I104" s="114"/>
      <c r="J104" s="35"/>
      <c r="K104" s="35"/>
      <c r="L104" s="38"/>
      <c r="M104" s="206"/>
      <c r="N104" s="207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146</v>
      </c>
      <c r="AU104" s="16" t="s">
        <v>82</v>
      </c>
    </row>
    <row r="105" spans="1:65" s="13" customFormat="1" ht="10.199999999999999">
      <c r="B105" s="208"/>
      <c r="C105" s="209"/>
      <c r="D105" s="204" t="s">
        <v>148</v>
      </c>
      <c r="E105" s="210" t="s">
        <v>19</v>
      </c>
      <c r="F105" s="211" t="s">
        <v>174</v>
      </c>
      <c r="G105" s="209"/>
      <c r="H105" s="212">
        <v>269.2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148</v>
      </c>
      <c r="AU105" s="218" t="s">
        <v>82</v>
      </c>
      <c r="AV105" s="13" t="s">
        <v>82</v>
      </c>
      <c r="AW105" s="13" t="s">
        <v>33</v>
      </c>
      <c r="AX105" s="13" t="s">
        <v>71</v>
      </c>
      <c r="AY105" s="218" t="s">
        <v>137</v>
      </c>
    </row>
    <row r="106" spans="1:65" s="13" customFormat="1" ht="10.199999999999999">
      <c r="B106" s="208"/>
      <c r="C106" s="209"/>
      <c r="D106" s="204" t="s">
        <v>148</v>
      </c>
      <c r="E106" s="210" t="s">
        <v>19</v>
      </c>
      <c r="F106" s="211" t="s">
        <v>175</v>
      </c>
      <c r="G106" s="209"/>
      <c r="H106" s="212">
        <v>-142.4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148</v>
      </c>
      <c r="AU106" s="218" t="s">
        <v>82</v>
      </c>
      <c r="AV106" s="13" t="s">
        <v>82</v>
      </c>
      <c r="AW106" s="13" t="s">
        <v>33</v>
      </c>
      <c r="AX106" s="13" t="s">
        <v>71</v>
      </c>
      <c r="AY106" s="218" t="s">
        <v>137</v>
      </c>
    </row>
    <row r="107" spans="1:65" s="2" customFormat="1" ht="22.8">
      <c r="A107" s="33"/>
      <c r="B107" s="34"/>
      <c r="C107" s="191" t="s">
        <v>176</v>
      </c>
      <c r="D107" s="191" t="s">
        <v>139</v>
      </c>
      <c r="E107" s="192" t="s">
        <v>177</v>
      </c>
      <c r="F107" s="193" t="s">
        <v>178</v>
      </c>
      <c r="G107" s="194" t="s">
        <v>159</v>
      </c>
      <c r="H107" s="195">
        <v>142.39400000000001</v>
      </c>
      <c r="I107" s="196"/>
      <c r="J107" s="197">
        <f>ROUND(I107*H107,2)</f>
        <v>0</v>
      </c>
      <c r="K107" s="193" t="s">
        <v>143</v>
      </c>
      <c r="L107" s="38"/>
      <c r="M107" s="198" t="s">
        <v>19</v>
      </c>
      <c r="N107" s="199" t="s">
        <v>42</v>
      </c>
      <c r="O107" s="63"/>
      <c r="P107" s="200">
        <f>O107*H107</f>
        <v>0</v>
      </c>
      <c r="Q107" s="200">
        <v>0</v>
      </c>
      <c r="R107" s="200">
        <f>Q107*H107</f>
        <v>0</v>
      </c>
      <c r="S107" s="200">
        <v>0</v>
      </c>
      <c r="T107" s="201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202" t="s">
        <v>144</v>
      </c>
      <c r="AT107" s="202" t="s">
        <v>139</v>
      </c>
      <c r="AU107" s="202" t="s">
        <v>82</v>
      </c>
      <c r="AY107" s="16" t="s">
        <v>137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6" t="s">
        <v>79</v>
      </c>
      <c r="BK107" s="203">
        <f>ROUND(I107*H107,2)</f>
        <v>0</v>
      </c>
      <c r="BL107" s="16" t="s">
        <v>144</v>
      </c>
      <c r="BM107" s="202" t="s">
        <v>179</v>
      </c>
    </row>
    <row r="108" spans="1:65" s="2" customFormat="1" ht="19.2">
      <c r="A108" s="33"/>
      <c r="B108" s="34"/>
      <c r="C108" s="35"/>
      <c r="D108" s="204" t="s">
        <v>146</v>
      </c>
      <c r="E108" s="35"/>
      <c r="F108" s="205" t="s">
        <v>180</v>
      </c>
      <c r="G108" s="35"/>
      <c r="H108" s="35"/>
      <c r="I108" s="114"/>
      <c r="J108" s="35"/>
      <c r="K108" s="35"/>
      <c r="L108" s="38"/>
      <c r="M108" s="206"/>
      <c r="N108" s="207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146</v>
      </c>
      <c r="AU108" s="16" t="s">
        <v>82</v>
      </c>
    </row>
    <row r="109" spans="1:65" s="13" customFormat="1" ht="10.199999999999999">
      <c r="B109" s="208"/>
      <c r="C109" s="209"/>
      <c r="D109" s="204" t="s">
        <v>148</v>
      </c>
      <c r="E109" s="210" t="s">
        <v>19</v>
      </c>
      <c r="F109" s="211" t="s">
        <v>181</v>
      </c>
      <c r="G109" s="209"/>
      <c r="H109" s="212">
        <v>18.600000000000001</v>
      </c>
      <c r="I109" s="213"/>
      <c r="J109" s="209"/>
      <c r="K109" s="209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148</v>
      </c>
      <c r="AU109" s="218" t="s">
        <v>82</v>
      </c>
      <c r="AV109" s="13" t="s">
        <v>82</v>
      </c>
      <c r="AW109" s="13" t="s">
        <v>33</v>
      </c>
      <c r="AX109" s="13" t="s">
        <v>71</v>
      </c>
      <c r="AY109" s="218" t="s">
        <v>137</v>
      </c>
    </row>
    <row r="110" spans="1:65" s="13" customFormat="1" ht="10.199999999999999">
      <c r="B110" s="208"/>
      <c r="C110" s="209"/>
      <c r="D110" s="204" t="s">
        <v>148</v>
      </c>
      <c r="E110" s="210" t="s">
        <v>19</v>
      </c>
      <c r="F110" s="211" t="s">
        <v>182</v>
      </c>
      <c r="G110" s="209"/>
      <c r="H110" s="212">
        <v>123.794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148</v>
      </c>
      <c r="AU110" s="218" t="s">
        <v>82</v>
      </c>
      <c r="AV110" s="13" t="s">
        <v>82</v>
      </c>
      <c r="AW110" s="13" t="s">
        <v>33</v>
      </c>
      <c r="AX110" s="13" t="s">
        <v>71</v>
      </c>
      <c r="AY110" s="218" t="s">
        <v>137</v>
      </c>
    </row>
    <row r="111" spans="1:65" s="2" customFormat="1" ht="14.4" customHeight="1">
      <c r="A111" s="33"/>
      <c r="B111" s="34"/>
      <c r="C111" s="191" t="s">
        <v>183</v>
      </c>
      <c r="D111" s="191" t="s">
        <v>139</v>
      </c>
      <c r="E111" s="192" t="s">
        <v>184</v>
      </c>
      <c r="F111" s="193" t="s">
        <v>185</v>
      </c>
      <c r="G111" s="194" t="s">
        <v>159</v>
      </c>
      <c r="H111" s="195">
        <v>2768.39</v>
      </c>
      <c r="I111" s="196"/>
      <c r="J111" s="197">
        <f>ROUND(I111*H111,2)</f>
        <v>0</v>
      </c>
      <c r="K111" s="193" t="s">
        <v>143</v>
      </c>
      <c r="L111" s="38"/>
      <c r="M111" s="198" t="s">
        <v>19</v>
      </c>
      <c r="N111" s="199" t="s">
        <v>42</v>
      </c>
      <c r="O111" s="63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202" t="s">
        <v>144</v>
      </c>
      <c r="AT111" s="202" t="s">
        <v>139</v>
      </c>
      <c r="AU111" s="202" t="s">
        <v>82</v>
      </c>
      <c r="AY111" s="16" t="s">
        <v>137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6" t="s">
        <v>79</v>
      </c>
      <c r="BK111" s="203">
        <f>ROUND(I111*H111,2)</f>
        <v>0</v>
      </c>
      <c r="BL111" s="16" t="s">
        <v>144</v>
      </c>
      <c r="BM111" s="202" t="s">
        <v>186</v>
      </c>
    </row>
    <row r="112" spans="1:65" s="2" customFormat="1" ht="28.8">
      <c r="A112" s="33"/>
      <c r="B112" s="34"/>
      <c r="C112" s="35"/>
      <c r="D112" s="204" t="s">
        <v>146</v>
      </c>
      <c r="E112" s="35"/>
      <c r="F112" s="205" t="s">
        <v>187</v>
      </c>
      <c r="G112" s="35"/>
      <c r="H112" s="35"/>
      <c r="I112" s="114"/>
      <c r="J112" s="35"/>
      <c r="K112" s="35"/>
      <c r="L112" s="38"/>
      <c r="M112" s="206"/>
      <c r="N112" s="207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146</v>
      </c>
      <c r="AU112" s="16" t="s">
        <v>82</v>
      </c>
    </row>
    <row r="113" spans="1:65" s="13" customFormat="1" ht="10.199999999999999">
      <c r="B113" s="208"/>
      <c r="C113" s="209"/>
      <c r="D113" s="204" t="s">
        <v>148</v>
      </c>
      <c r="E113" s="210" t="s">
        <v>19</v>
      </c>
      <c r="F113" s="211" t="s">
        <v>188</v>
      </c>
      <c r="G113" s="209"/>
      <c r="H113" s="212">
        <v>646.1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148</v>
      </c>
      <c r="AU113" s="218" t="s">
        <v>82</v>
      </c>
      <c r="AV113" s="13" t="s">
        <v>82</v>
      </c>
      <c r="AW113" s="13" t="s">
        <v>33</v>
      </c>
      <c r="AX113" s="13" t="s">
        <v>71</v>
      </c>
      <c r="AY113" s="218" t="s">
        <v>137</v>
      </c>
    </row>
    <row r="114" spans="1:65" s="13" customFormat="1" ht="10.199999999999999">
      <c r="B114" s="208"/>
      <c r="C114" s="209"/>
      <c r="D114" s="204" t="s">
        <v>148</v>
      </c>
      <c r="E114" s="210" t="s">
        <v>19</v>
      </c>
      <c r="F114" s="211" t="s">
        <v>189</v>
      </c>
      <c r="G114" s="209"/>
      <c r="H114" s="212">
        <v>146.38999999999999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148</v>
      </c>
      <c r="AU114" s="218" t="s">
        <v>82</v>
      </c>
      <c r="AV114" s="13" t="s">
        <v>82</v>
      </c>
      <c r="AW114" s="13" t="s">
        <v>33</v>
      </c>
      <c r="AX114" s="13" t="s">
        <v>71</v>
      </c>
      <c r="AY114" s="218" t="s">
        <v>137</v>
      </c>
    </row>
    <row r="115" spans="1:65" s="13" customFormat="1" ht="10.199999999999999">
      <c r="B115" s="208"/>
      <c r="C115" s="209"/>
      <c r="D115" s="204" t="s">
        <v>148</v>
      </c>
      <c r="E115" s="210" t="s">
        <v>19</v>
      </c>
      <c r="F115" s="211" t="s">
        <v>190</v>
      </c>
      <c r="G115" s="209"/>
      <c r="H115" s="212">
        <v>94.1</v>
      </c>
      <c r="I115" s="213"/>
      <c r="J115" s="209"/>
      <c r="K115" s="209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148</v>
      </c>
      <c r="AU115" s="218" t="s">
        <v>82</v>
      </c>
      <c r="AV115" s="13" t="s">
        <v>82</v>
      </c>
      <c r="AW115" s="13" t="s">
        <v>33</v>
      </c>
      <c r="AX115" s="13" t="s">
        <v>71</v>
      </c>
      <c r="AY115" s="218" t="s">
        <v>137</v>
      </c>
    </row>
    <row r="116" spans="1:65" s="13" customFormat="1" ht="10.199999999999999">
      <c r="B116" s="208"/>
      <c r="C116" s="209"/>
      <c r="D116" s="204" t="s">
        <v>148</v>
      </c>
      <c r="E116" s="210" t="s">
        <v>19</v>
      </c>
      <c r="F116" s="211" t="s">
        <v>191</v>
      </c>
      <c r="G116" s="209"/>
      <c r="H116" s="212">
        <v>269.2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148</v>
      </c>
      <c r="AU116" s="218" t="s">
        <v>82</v>
      </c>
      <c r="AV116" s="13" t="s">
        <v>82</v>
      </c>
      <c r="AW116" s="13" t="s">
        <v>33</v>
      </c>
      <c r="AX116" s="13" t="s">
        <v>71</v>
      </c>
      <c r="AY116" s="218" t="s">
        <v>137</v>
      </c>
    </row>
    <row r="117" spans="1:65" s="13" customFormat="1" ht="10.199999999999999">
      <c r="B117" s="208"/>
      <c r="C117" s="209"/>
      <c r="D117" s="204" t="s">
        <v>148</v>
      </c>
      <c r="E117" s="210" t="s">
        <v>19</v>
      </c>
      <c r="F117" s="211" t="s">
        <v>192</v>
      </c>
      <c r="G117" s="209"/>
      <c r="H117" s="212">
        <v>840.1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148</v>
      </c>
      <c r="AU117" s="218" t="s">
        <v>82</v>
      </c>
      <c r="AV117" s="13" t="s">
        <v>82</v>
      </c>
      <c r="AW117" s="13" t="s">
        <v>33</v>
      </c>
      <c r="AX117" s="13" t="s">
        <v>71</v>
      </c>
      <c r="AY117" s="218" t="s">
        <v>137</v>
      </c>
    </row>
    <row r="118" spans="1:65" s="13" customFormat="1" ht="10.199999999999999">
      <c r="B118" s="208"/>
      <c r="C118" s="209"/>
      <c r="D118" s="204" t="s">
        <v>148</v>
      </c>
      <c r="E118" s="210" t="s">
        <v>19</v>
      </c>
      <c r="F118" s="211" t="s">
        <v>193</v>
      </c>
      <c r="G118" s="209"/>
      <c r="H118" s="212">
        <v>772.5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148</v>
      </c>
      <c r="AU118" s="218" t="s">
        <v>82</v>
      </c>
      <c r="AV118" s="13" t="s">
        <v>82</v>
      </c>
      <c r="AW118" s="13" t="s">
        <v>33</v>
      </c>
      <c r="AX118" s="13" t="s">
        <v>71</v>
      </c>
      <c r="AY118" s="218" t="s">
        <v>137</v>
      </c>
    </row>
    <row r="119" spans="1:65" s="2" customFormat="1" ht="22.8">
      <c r="A119" s="33"/>
      <c r="B119" s="34"/>
      <c r="C119" s="191" t="s">
        <v>194</v>
      </c>
      <c r="D119" s="191" t="s">
        <v>139</v>
      </c>
      <c r="E119" s="192" t="s">
        <v>195</v>
      </c>
      <c r="F119" s="193" t="s">
        <v>196</v>
      </c>
      <c r="G119" s="194" t="s">
        <v>159</v>
      </c>
      <c r="H119" s="195">
        <v>335.4</v>
      </c>
      <c r="I119" s="196"/>
      <c r="J119" s="197">
        <f>ROUND(I119*H119,2)</f>
        <v>0</v>
      </c>
      <c r="K119" s="193" t="s">
        <v>143</v>
      </c>
      <c r="L119" s="38"/>
      <c r="M119" s="198" t="s">
        <v>19</v>
      </c>
      <c r="N119" s="199" t="s">
        <v>42</v>
      </c>
      <c r="O119" s="63"/>
      <c r="P119" s="200">
        <f>O119*H119</f>
        <v>0</v>
      </c>
      <c r="Q119" s="200">
        <v>0</v>
      </c>
      <c r="R119" s="200">
        <f>Q119*H119</f>
        <v>0</v>
      </c>
      <c r="S119" s="200">
        <v>0</v>
      </c>
      <c r="T119" s="201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02" t="s">
        <v>144</v>
      </c>
      <c r="AT119" s="202" t="s">
        <v>139</v>
      </c>
      <c r="AU119" s="202" t="s">
        <v>82</v>
      </c>
      <c r="AY119" s="16" t="s">
        <v>137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16" t="s">
        <v>79</v>
      </c>
      <c r="BK119" s="203">
        <f>ROUND(I119*H119,2)</f>
        <v>0</v>
      </c>
      <c r="BL119" s="16" t="s">
        <v>144</v>
      </c>
      <c r="BM119" s="202" t="s">
        <v>197</v>
      </c>
    </row>
    <row r="120" spans="1:65" s="2" customFormat="1" ht="28.8">
      <c r="A120" s="33"/>
      <c r="B120" s="34"/>
      <c r="C120" s="35"/>
      <c r="D120" s="204" t="s">
        <v>146</v>
      </c>
      <c r="E120" s="35"/>
      <c r="F120" s="205" t="s">
        <v>198</v>
      </c>
      <c r="G120" s="35"/>
      <c r="H120" s="35"/>
      <c r="I120" s="114"/>
      <c r="J120" s="35"/>
      <c r="K120" s="35"/>
      <c r="L120" s="38"/>
      <c r="M120" s="206"/>
      <c r="N120" s="207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146</v>
      </c>
      <c r="AU120" s="16" t="s">
        <v>82</v>
      </c>
    </row>
    <row r="121" spans="1:65" s="13" customFormat="1" ht="10.199999999999999">
      <c r="B121" s="208"/>
      <c r="C121" s="209"/>
      <c r="D121" s="204" t="s">
        <v>148</v>
      </c>
      <c r="E121" s="210" t="s">
        <v>19</v>
      </c>
      <c r="F121" s="211" t="s">
        <v>199</v>
      </c>
      <c r="G121" s="209"/>
      <c r="H121" s="212">
        <v>335.4</v>
      </c>
      <c r="I121" s="213"/>
      <c r="J121" s="209"/>
      <c r="K121" s="209"/>
      <c r="L121" s="214"/>
      <c r="M121" s="215"/>
      <c r="N121" s="216"/>
      <c r="O121" s="216"/>
      <c r="P121" s="216"/>
      <c r="Q121" s="216"/>
      <c r="R121" s="216"/>
      <c r="S121" s="216"/>
      <c r="T121" s="217"/>
      <c r="AT121" s="218" t="s">
        <v>148</v>
      </c>
      <c r="AU121" s="218" t="s">
        <v>82</v>
      </c>
      <c r="AV121" s="13" t="s">
        <v>82</v>
      </c>
      <c r="AW121" s="13" t="s">
        <v>33</v>
      </c>
      <c r="AX121" s="13" t="s">
        <v>71</v>
      </c>
      <c r="AY121" s="218" t="s">
        <v>137</v>
      </c>
    </row>
    <row r="122" spans="1:65" s="2" customFormat="1" ht="14.4" customHeight="1">
      <c r="A122" s="33"/>
      <c r="B122" s="34"/>
      <c r="C122" s="191" t="s">
        <v>200</v>
      </c>
      <c r="D122" s="191" t="s">
        <v>139</v>
      </c>
      <c r="E122" s="192" t="s">
        <v>201</v>
      </c>
      <c r="F122" s="193" t="s">
        <v>202</v>
      </c>
      <c r="G122" s="194" t="s">
        <v>159</v>
      </c>
      <c r="H122" s="195">
        <v>94.1</v>
      </c>
      <c r="I122" s="196"/>
      <c r="J122" s="197">
        <f>ROUND(I122*H122,2)</f>
        <v>0</v>
      </c>
      <c r="K122" s="193" t="s">
        <v>143</v>
      </c>
      <c r="L122" s="38"/>
      <c r="M122" s="198" t="s">
        <v>19</v>
      </c>
      <c r="N122" s="199" t="s">
        <v>42</v>
      </c>
      <c r="O122" s="63"/>
      <c r="P122" s="200">
        <f>O122*H122</f>
        <v>0</v>
      </c>
      <c r="Q122" s="200">
        <v>0</v>
      </c>
      <c r="R122" s="200">
        <f>Q122*H122</f>
        <v>0</v>
      </c>
      <c r="S122" s="200">
        <v>0</v>
      </c>
      <c r="T122" s="201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02" t="s">
        <v>144</v>
      </c>
      <c r="AT122" s="202" t="s">
        <v>139</v>
      </c>
      <c r="AU122" s="202" t="s">
        <v>82</v>
      </c>
      <c r="AY122" s="16" t="s">
        <v>137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6" t="s">
        <v>79</v>
      </c>
      <c r="BK122" s="203">
        <f>ROUND(I122*H122,2)</f>
        <v>0</v>
      </c>
      <c r="BL122" s="16" t="s">
        <v>144</v>
      </c>
      <c r="BM122" s="202" t="s">
        <v>203</v>
      </c>
    </row>
    <row r="123" spans="1:65" s="2" customFormat="1" ht="19.2">
      <c r="A123" s="33"/>
      <c r="B123" s="34"/>
      <c r="C123" s="35"/>
      <c r="D123" s="204" t="s">
        <v>146</v>
      </c>
      <c r="E123" s="35"/>
      <c r="F123" s="205" t="s">
        <v>204</v>
      </c>
      <c r="G123" s="35"/>
      <c r="H123" s="35"/>
      <c r="I123" s="114"/>
      <c r="J123" s="35"/>
      <c r="K123" s="35"/>
      <c r="L123" s="38"/>
      <c r="M123" s="206"/>
      <c r="N123" s="207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146</v>
      </c>
      <c r="AU123" s="16" t="s">
        <v>82</v>
      </c>
    </row>
    <row r="124" spans="1:65" s="13" customFormat="1" ht="10.199999999999999">
      <c r="B124" s="208"/>
      <c r="C124" s="209"/>
      <c r="D124" s="204" t="s">
        <v>148</v>
      </c>
      <c r="E124" s="210" t="s">
        <v>19</v>
      </c>
      <c r="F124" s="211" t="s">
        <v>190</v>
      </c>
      <c r="G124" s="209"/>
      <c r="H124" s="212">
        <v>94.1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148</v>
      </c>
      <c r="AU124" s="218" t="s">
        <v>82</v>
      </c>
      <c r="AV124" s="13" t="s">
        <v>82</v>
      </c>
      <c r="AW124" s="13" t="s">
        <v>33</v>
      </c>
      <c r="AX124" s="13" t="s">
        <v>71</v>
      </c>
      <c r="AY124" s="218" t="s">
        <v>137</v>
      </c>
    </row>
    <row r="125" spans="1:65" s="2" customFormat="1" ht="14.4" customHeight="1">
      <c r="A125" s="33"/>
      <c r="B125" s="34"/>
      <c r="C125" s="191" t="s">
        <v>205</v>
      </c>
      <c r="D125" s="191" t="s">
        <v>139</v>
      </c>
      <c r="E125" s="192" t="s">
        <v>206</v>
      </c>
      <c r="F125" s="193" t="s">
        <v>207</v>
      </c>
      <c r="G125" s="194" t="s">
        <v>159</v>
      </c>
      <c r="H125" s="195">
        <v>1900.39</v>
      </c>
      <c r="I125" s="196"/>
      <c r="J125" s="197">
        <f>ROUND(I125*H125,2)</f>
        <v>0</v>
      </c>
      <c r="K125" s="193" t="s">
        <v>143</v>
      </c>
      <c r="L125" s="38"/>
      <c r="M125" s="198" t="s">
        <v>19</v>
      </c>
      <c r="N125" s="199" t="s">
        <v>42</v>
      </c>
      <c r="O125" s="63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2" t="s">
        <v>144</v>
      </c>
      <c r="AT125" s="202" t="s">
        <v>139</v>
      </c>
      <c r="AU125" s="202" t="s">
        <v>82</v>
      </c>
      <c r="AY125" s="16" t="s">
        <v>137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6" t="s">
        <v>79</v>
      </c>
      <c r="BK125" s="203">
        <f>ROUND(I125*H125,2)</f>
        <v>0</v>
      </c>
      <c r="BL125" s="16" t="s">
        <v>144</v>
      </c>
      <c r="BM125" s="202" t="s">
        <v>208</v>
      </c>
    </row>
    <row r="126" spans="1:65" s="2" customFormat="1" ht="19.2">
      <c r="A126" s="33"/>
      <c r="B126" s="34"/>
      <c r="C126" s="35"/>
      <c r="D126" s="204" t="s">
        <v>146</v>
      </c>
      <c r="E126" s="35"/>
      <c r="F126" s="205" t="s">
        <v>209</v>
      </c>
      <c r="G126" s="35"/>
      <c r="H126" s="35"/>
      <c r="I126" s="114"/>
      <c r="J126" s="35"/>
      <c r="K126" s="35"/>
      <c r="L126" s="38"/>
      <c r="M126" s="206"/>
      <c r="N126" s="207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146</v>
      </c>
      <c r="AU126" s="16" t="s">
        <v>82</v>
      </c>
    </row>
    <row r="127" spans="1:65" s="13" customFormat="1" ht="10.199999999999999">
      <c r="B127" s="208"/>
      <c r="C127" s="209"/>
      <c r="D127" s="204" t="s">
        <v>148</v>
      </c>
      <c r="E127" s="210" t="s">
        <v>19</v>
      </c>
      <c r="F127" s="211" t="s">
        <v>210</v>
      </c>
      <c r="G127" s="209"/>
      <c r="H127" s="212">
        <v>646.1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148</v>
      </c>
      <c r="AU127" s="218" t="s">
        <v>82</v>
      </c>
      <c r="AV127" s="13" t="s">
        <v>82</v>
      </c>
      <c r="AW127" s="13" t="s">
        <v>33</v>
      </c>
      <c r="AX127" s="13" t="s">
        <v>71</v>
      </c>
      <c r="AY127" s="218" t="s">
        <v>137</v>
      </c>
    </row>
    <row r="128" spans="1:65" s="13" customFormat="1" ht="10.199999999999999">
      <c r="B128" s="208"/>
      <c r="C128" s="209"/>
      <c r="D128" s="204" t="s">
        <v>148</v>
      </c>
      <c r="E128" s="210" t="s">
        <v>19</v>
      </c>
      <c r="F128" s="211" t="s">
        <v>189</v>
      </c>
      <c r="G128" s="209"/>
      <c r="H128" s="212">
        <v>146.38999999999999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148</v>
      </c>
      <c r="AU128" s="218" t="s">
        <v>82</v>
      </c>
      <c r="AV128" s="13" t="s">
        <v>82</v>
      </c>
      <c r="AW128" s="13" t="s">
        <v>33</v>
      </c>
      <c r="AX128" s="13" t="s">
        <v>71</v>
      </c>
      <c r="AY128" s="218" t="s">
        <v>137</v>
      </c>
    </row>
    <row r="129" spans="1:65" s="13" customFormat="1" ht="10.199999999999999">
      <c r="B129" s="208"/>
      <c r="C129" s="209"/>
      <c r="D129" s="204" t="s">
        <v>148</v>
      </c>
      <c r="E129" s="210" t="s">
        <v>19</v>
      </c>
      <c r="F129" s="211" t="s">
        <v>193</v>
      </c>
      <c r="G129" s="209"/>
      <c r="H129" s="212">
        <v>772.5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148</v>
      </c>
      <c r="AU129" s="218" t="s">
        <v>82</v>
      </c>
      <c r="AV129" s="13" t="s">
        <v>82</v>
      </c>
      <c r="AW129" s="13" t="s">
        <v>33</v>
      </c>
      <c r="AX129" s="13" t="s">
        <v>71</v>
      </c>
      <c r="AY129" s="218" t="s">
        <v>137</v>
      </c>
    </row>
    <row r="130" spans="1:65" s="13" customFormat="1" ht="10.199999999999999">
      <c r="B130" s="208"/>
      <c r="C130" s="209"/>
      <c r="D130" s="204" t="s">
        <v>148</v>
      </c>
      <c r="E130" s="210" t="s">
        <v>19</v>
      </c>
      <c r="F130" s="211" t="s">
        <v>199</v>
      </c>
      <c r="G130" s="209"/>
      <c r="H130" s="212">
        <v>335.4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148</v>
      </c>
      <c r="AU130" s="218" t="s">
        <v>82</v>
      </c>
      <c r="AV130" s="13" t="s">
        <v>82</v>
      </c>
      <c r="AW130" s="13" t="s">
        <v>33</v>
      </c>
      <c r="AX130" s="13" t="s">
        <v>71</v>
      </c>
      <c r="AY130" s="218" t="s">
        <v>137</v>
      </c>
    </row>
    <row r="131" spans="1:65" s="2" customFormat="1" ht="22.8">
      <c r="A131" s="33"/>
      <c r="B131" s="34"/>
      <c r="C131" s="191" t="s">
        <v>211</v>
      </c>
      <c r="D131" s="191" t="s">
        <v>139</v>
      </c>
      <c r="E131" s="192" t="s">
        <v>212</v>
      </c>
      <c r="F131" s="193" t="s">
        <v>213</v>
      </c>
      <c r="G131" s="194" t="s">
        <v>159</v>
      </c>
      <c r="H131" s="195">
        <v>772.5</v>
      </c>
      <c r="I131" s="196"/>
      <c r="J131" s="197">
        <f>ROUND(I131*H131,2)</f>
        <v>0</v>
      </c>
      <c r="K131" s="193" t="s">
        <v>143</v>
      </c>
      <c r="L131" s="38"/>
      <c r="M131" s="198" t="s">
        <v>19</v>
      </c>
      <c r="N131" s="199" t="s">
        <v>42</v>
      </c>
      <c r="O131" s="63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2" t="s">
        <v>144</v>
      </c>
      <c r="AT131" s="202" t="s">
        <v>139</v>
      </c>
      <c r="AU131" s="202" t="s">
        <v>82</v>
      </c>
      <c r="AY131" s="16" t="s">
        <v>137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6" t="s">
        <v>79</v>
      </c>
      <c r="BK131" s="203">
        <f>ROUND(I131*H131,2)</f>
        <v>0</v>
      </c>
      <c r="BL131" s="16" t="s">
        <v>144</v>
      </c>
      <c r="BM131" s="202" t="s">
        <v>214</v>
      </c>
    </row>
    <row r="132" spans="1:65" s="2" customFormat="1" ht="28.8">
      <c r="A132" s="33"/>
      <c r="B132" s="34"/>
      <c r="C132" s="35"/>
      <c r="D132" s="204" t="s">
        <v>146</v>
      </c>
      <c r="E132" s="35"/>
      <c r="F132" s="205" t="s">
        <v>215</v>
      </c>
      <c r="G132" s="35"/>
      <c r="H132" s="35"/>
      <c r="I132" s="114"/>
      <c r="J132" s="35"/>
      <c r="K132" s="35"/>
      <c r="L132" s="38"/>
      <c r="M132" s="206"/>
      <c r="N132" s="207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146</v>
      </c>
      <c r="AU132" s="16" t="s">
        <v>82</v>
      </c>
    </row>
    <row r="133" spans="1:65" s="13" customFormat="1" ht="10.199999999999999">
      <c r="B133" s="208"/>
      <c r="C133" s="209"/>
      <c r="D133" s="204" t="s">
        <v>148</v>
      </c>
      <c r="E133" s="210" t="s">
        <v>19</v>
      </c>
      <c r="F133" s="211" t="s">
        <v>216</v>
      </c>
      <c r="G133" s="209"/>
      <c r="H133" s="212">
        <v>772.5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148</v>
      </c>
      <c r="AU133" s="218" t="s">
        <v>82</v>
      </c>
      <c r="AV133" s="13" t="s">
        <v>82</v>
      </c>
      <c r="AW133" s="13" t="s">
        <v>33</v>
      </c>
      <c r="AX133" s="13" t="s">
        <v>79</v>
      </c>
      <c r="AY133" s="218" t="s">
        <v>137</v>
      </c>
    </row>
    <row r="134" spans="1:65" s="2" customFormat="1" ht="14.4" customHeight="1">
      <c r="A134" s="33"/>
      <c r="B134" s="34"/>
      <c r="C134" s="191" t="s">
        <v>217</v>
      </c>
      <c r="D134" s="191" t="s">
        <v>139</v>
      </c>
      <c r="E134" s="192" t="s">
        <v>218</v>
      </c>
      <c r="F134" s="193" t="s">
        <v>219</v>
      </c>
      <c r="G134" s="194" t="s">
        <v>159</v>
      </c>
      <c r="H134" s="195">
        <v>1.4</v>
      </c>
      <c r="I134" s="196"/>
      <c r="J134" s="197">
        <f>ROUND(I134*H134,2)</f>
        <v>0</v>
      </c>
      <c r="K134" s="193" t="s">
        <v>143</v>
      </c>
      <c r="L134" s="38"/>
      <c r="M134" s="198" t="s">
        <v>19</v>
      </c>
      <c r="N134" s="199" t="s">
        <v>42</v>
      </c>
      <c r="O134" s="63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2" t="s">
        <v>144</v>
      </c>
      <c r="AT134" s="202" t="s">
        <v>139</v>
      </c>
      <c r="AU134" s="202" t="s">
        <v>82</v>
      </c>
      <c r="AY134" s="16" t="s">
        <v>137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6" t="s">
        <v>79</v>
      </c>
      <c r="BK134" s="203">
        <f>ROUND(I134*H134,2)</f>
        <v>0</v>
      </c>
      <c r="BL134" s="16" t="s">
        <v>144</v>
      </c>
      <c r="BM134" s="202" t="s">
        <v>220</v>
      </c>
    </row>
    <row r="135" spans="1:65" s="2" customFormat="1" ht="19.2">
      <c r="A135" s="33"/>
      <c r="B135" s="34"/>
      <c r="C135" s="35"/>
      <c r="D135" s="204" t="s">
        <v>146</v>
      </c>
      <c r="E135" s="35"/>
      <c r="F135" s="205" t="s">
        <v>221</v>
      </c>
      <c r="G135" s="35"/>
      <c r="H135" s="35"/>
      <c r="I135" s="114"/>
      <c r="J135" s="35"/>
      <c r="K135" s="35"/>
      <c r="L135" s="38"/>
      <c r="M135" s="206"/>
      <c r="N135" s="207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146</v>
      </c>
      <c r="AU135" s="16" t="s">
        <v>82</v>
      </c>
    </row>
    <row r="136" spans="1:65" s="13" customFormat="1" ht="10.199999999999999">
      <c r="B136" s="208"/>
      <c r="C136" s="209"/>
      <c r="D136" s="204" t="s">
        <v>148</v>
      </c>
      <c r="E136" s="210" t="s">
        <v>19</v>
      </c>
      <c r="F136" s="211" t="s">
        <v>222</v>
      </c>
      <c r="G136" s="209"/>
      <c r="H136" s="212">
        <v>1.4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148</v>
      </c>
      <c r="AU136" s="218" t="s">
        <v>82</v>
      </c>
      <c r="AV136" s="13" t="s">
        <v>82</v>
      </c>
      <c r="AW136" s="13" t="s">
        <v>33</v>
      </c>
      <c r="AX136" s="13" t="s">
        <v>71</v>
      </c>
      <c r="AY136" s="218" t="s">
        <v>137</v>
      </c>
    </row>
    <row r="137" spans="1:65" s="2" customFormat="1" ht="14.4" customHeight="1">
      <c r="A137" s="33"/>
      <c r="B137" s="34"/>
      <c r="C137" s="191" t="s">
        <v>223</v>
      </c>
      <c r="D137" s="191" t="s">
        <v>139</v>
      </c>
      <c r="E137" s="192" t="s">
        <v>224</v>
      </c>
      <c r="F137" s="193" t="s">
        <v>225</v>
      </c>
      <c r="G137" s="194" t="s">
        <v>159</v>
      </c>
      <c r="H137" s="195">
        <v>335.4</v>
      </c>
      <c r="I137" s="196"/>
      <c r="J137" s="197">
        <f>ROUND(I137*H137,2)</f>
        <v>0</v>
      </c>
      <c r="K137" s="193" t="s">
        <v>143</v>
      </c>
      <c r="L137" s="38"/>
      <c r="M137" s="198" t="s">
        <v>19</v>
      </c>
      <c r="N137" s="199" t="s">
        <v>42</v>
      </c>
      <c r="O137" s="63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2" t="s">
        <v>144</v>
      </c>
      <c r="AT137" s="202" t="s">
        <v>139</v>
      </c>
      <c r="AU137" s="202" t="s">
        <v>82</v>
      </c>
      <c r="AY137" s="16" t="s">
        <v>137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6" t="s">
        <v>79</v>
      </c>
      <c r="BK137" s="203">
        <f>ROUND(I137*H137,2)</f>
        <v>0</v>
      </c>
      <c r="BL137" s="16" t="s">
        <v>144</v>
      </c>
      <c r="BM137" s="202" t="s">
        <v>226</v>
      </c>
    </row>
    <row r="138" spans="1:65" s="2" customFormat="1" ht="19.2">
      <c r="A138" s="33"/>
      <c r="B138" s="34"/>
      <c r="C138" s="35"/>
      <c r="D138" s="204" t="s">
        <v>146</v>
      </c>
      <c r="E138" s="35"/>
      <c r="F138" s="205" t="s">
        <v>227</v>
      </c>
      <c r="G138" s="35"/>
      <c r="H138" s="35"/>
      <c r="I138" s="114"/>
      <c r="J138" s="35"/>
      <c r="K138" s="35"/>
      <c r="L138" s="38"/>
      <c r="M138" s="206"/>
      <c r="N138" s="207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146</v>
      </c>
      <c r="AU138" s="16" t="s">
        <v>82</v>
      </c>
    </row>
    <row r="139" spans="1:65" s="13" customFormat="1" ht="10.199999999999999">
      <c r="B139" s="208"/>
      <c r="C139" s="209"/>
      <c r="D139" s="204" t="s">
        <v>148</v>
      </c>
      <c r="E139" s="210" t="s">
        <v>19</v>
      </c>
      <c r="F139" s="211" t="s">
        <v>228</v>
      </c>
      <c r="G139" s="209"/>
      <c r="H139" s="212">
        <v>335.4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148</v>
      </c>
      <c r="AU139" s="218" t="s">
        <v>82</v>
      </c>
      <c r="AV139" s="13" t="s">
        <v>82</v>
      </c>
      <c r="AW139" s="13" t="s">
        <v>33</v>
      </c>
      <c r="AX139" s="13" t="s">
        <v>71</v>
      </c>
      <c r="AY139" s="218" t="s">
        <v>137</v>
      </c>
    </row>
    <row r="140" spans="1:65" s="2" customFormat="1" ht="22.8">
      <c r="A140" s="33"/>
      <c r="B140" s="34"/>
      <c r="C140" s="191" t="s">
        <v>229</v>
      </c>
      <c r="D140" s="191" t="s">
        <v>139</v>
      </c>
      <c r="E140" s="192" t="s">
        <v>230</v>
      </c>
      <c r="F140" s="193" t="s">
        <v>231</v>
      </c>
      <c r="G140" s="194" t="s">
        <v>142</v>
      </c>
      <c r="H140" s="195">
        <v>850.6</v>
      </c>
      <c r="I140" s="196"/>
      <c r="J140" s="197">
        <f>ROUND(I140*H140,2)</f>
        <v>0</v>
      </c>
      <c r="K140" s="193" t="s">
        <v>143</v>
      </c>
      <c r="L140" s="38"/>
      <c r="M140" s="198" t="s">
        <v>19</v>
      </c>
      <c r="N140" s="199" t="s">
        <v>42</v>
      </c>
      <c r="O140" s="63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2" t="s">
        <v>144</v>
      </c>
      <c r="AT140" s="202" t="s">
        <v>139</v>
      </c>
      <c r="AU140" s="202" t="s">
        <v>82</v>
      </c>
      <c r="AY140" s="16" t="s">
        <v>137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6" t="s">
        <v>79</v>
      </c>
      <c r="BK140" s="203">
        <f>ROUND(I140*H140,2)</f>
        <v>0</v>
      </c>
      <c r="BL140" s="16" t="s">
        <v>144</v>
      </c>
      <c r="BM140" s="202" t="s">
        <v>232</v>
      </c>
    </row>
    <row r="141" spans="1:65" s="2" customFormat="1" ht="19.2">
      <c r="A141" s="33"/>
      <c r="B141" s="34"/>
      <c r="C141" s="35"/>
      <c r="D141" s="204" t="s">
        <v>146</v>
      </c>
      <c r="E141" s="35"/>
      <c r="F141" s="205" t="s">
        <v>233</v>
      </c>
      <c r="G141" s="35"/>
      <c r="H141" s="35"/>
      <c r="I141" s="114"/>
      <c r="J141" s="35"/>
      <c r="K141" s="35"/>
      <c r="L141" s="38"/>
      <c r="M141" s="206"/>
      <c r="N141" s="207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146</v>
      </c>
      <c r="AU141" s="16" t="s">
        <v>82</v>
      </c>
    </row>
    <row r="142" spans="1:65" s="13" customFormat="1" ht="10.199999999999999">
      <c r="B142" s="208"/>
      <c r="C142" s="209"/>
      <c r="D142" s="204" t="s">
        <v>148</v>
      </c>
      <c r="E142" s="210" t="s">
        <v>19</v>
      </c>
      <c r="F142" s="211" t="s">
        <v>234</v>
      </c>
      <c r="G142" s="209"/>
      <c r="H142" s="212">
        <v>850.6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148</v>
      </c>
      <c r="AU142" s="218" t="s">
        <v>82</v>
      </c>
      <c r="AV142" s="13" t="s">
        <v>82</v>
      </c>
      <c r="AW142" s="13" t="s">
        <v>33</v>
      </c>
      <c r="AX142" s="13" t="s">
        <v>79</v>
      </c>
      <c r="AY142" s="218" t="s">
        <v>137</v>
      </c>
    </row>
    <row r="143" spans="1:65" s="2" customFormat="1" ht="14.4" customHeight="1">
      <c r="A143" s="33"/>
      <c r="B143" s="34"/>
      <c r="C143" s="191" t="s">
        <v>8</v>
      </c>
      <c r="D143" s="191" t="s">
        <v>139</v>
      </c>
      <c r="E143" s="192" t="s">
        <v>235</v>
      </c>
      <c r="F143" s="193" t="s">
        <v>236</v>
      </c>
      <c r="G143" s="194" t="s">
        <v>142</v>
      </c>
      <c r="H143" s="195">
        <v>232.1</v>
      </c>
      <c r="I143" s="196"/>
      <c r="J143" s="197">
        <f>ROUND(I143*H143,2)</f>
        <v>0</v>
      </c>
      <c r="K143" s="193" t="s">
        <v>143</v>
      </c>
      <c r="L143" s="38"/>
      <c r="M143" s="198" t="s">
        <v>19</v>
      </c>
      <c r="N143" s="199" t="s">
        <v>42</v>
      </c>
      <c r="O143" s="63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2" t="s">
        <v>144</v>
      </c>
      <c r="AT143" s="202" t="s">
        <v>139</v>
      </c>
      <c r="AU143" s="202" t="s">
        <v>82</v>
      </c>
      <c r="AY143" s="16" t="s">
        <v>137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6" t="s">
        <v>79</v>
      </c>
      <c r="BK143" s="203">
        <f>ROUND(I143*H143,2)</f>
        <v>0</v>
      </c>
      <c r="BL143" s="16" t="s">
        <v>144</v>
      </c>
      <c r="BM143" s="202" t="s">
        <v>237</v>
      </c>
    </row>
    <row r="144" spans="1:65" s="2" customFormat="1" ht="19.2">
      <c r="A144" s="33"/>
      <c r="B144" s="34"/>
      <c r="C144" s="35"/>
      <c r="D144" s="204" t="s">
        <v>146</v>
      </c>
      <c r="E144" s="35"/>
      <c r="F144" s="205" t="s">
        <v>238</v>
      </c>
      <c r="G144" s="35"/>
      <c r="H144" s="35"/>
      <c r="I144" s="114"/>
      <c r="J144" s="35"/>
      <c r="K144" s="35"/>
      <c r="L144" s="38"/>
      <c r="M144" s="206"/>
      <c r="N144" s="207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146</v>
      </c>
      <c r="AU144" s="16" t="s">
        <v>82</v>
      </c>
    </row>
    <row r="145" spans="1:65" s="13" customFormat="1" ht="10.199999999999999">
      <c r="B145" s="208"/>
      <c r="C145" s="209"/>
      <c r="D145" s="204" t="s">
        <v>148</v>
      </c>
      <c r="E145" s="210" t="s">
        <v>19</v>
      </c>
      <c r="F145" s="211" t="s">
        <v>239</v>
      </c>
      <c r="G145" s="209"/>
      <c r="H145" s="212">
        <v>232.1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148</v>
      </c>
      <c r="AU145" s="218" t="s">
        <v>82</v>
      </c>
      <c r="AV145" s="13" t="s">
        <v>82</v>
      </c>
      <c r="AW145" s="13" t="s">
        <v>33</v>
      </c>
      <c r="AX145" s="13" t="s">
        <v>71</v>
      </c>
      <c r="AY145" s="218" t="s">
        <v>137</v>
      </c>
    </row>
    <row r="146" spans="1:65" s="2" customFormat="1" ht="14.4" customHeight="1">
      <c r="A146" s="33"/>
      <c r="B146" s="34"/>
      <c r="C146" s="191" t="s">
        <v>240</v>
      </c>
      <c r="D146" s="191" t="s">
        <v>139</v>
      </c>
      <c r="E146" s="192" t="s">
        <v>241</v>
      </c>
      <c r="F146" s="193" t="s">
        <v>242</v>
      </c>
      <c r="G146" s="194" t="s">
        <v>142</v>
      </c>
      <c r="H146" s="195">
        <v>500</v>
      </c>
      <c r="I146" s="196"/>
      <c r="J146" s="197">
        <f>ROUND(I146*H146,2)</f>
        <v>0</v>
      </c>
      <c r="K146" s="193" t="s">
        <v>143</v>
      </c>
      <c r="L146" s="38"/>
      <c r="M146" s="198" t="s">
        <v>19</v>
      </c>
      <c r="N146" s="199" t="s">
        <v>42</v>
      </c>
      <c r="O146" s="63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2" t="s">
        <v>144</v>
      </c>
      <c r="AT146" s="202" t="s">
        <v>139</v>
      </c>
      <c r="AU146" s="202" t="s">
        <v>82</v>
      </c>
      <c r="AY146" s="16" t="s">
        <v>137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6" t="s">
        <v>79</v>
      </c>
      <c r="BK146" s="203">
        <f>ROUND(I146*H146,2)</f>
        <v>0</v>
      </c>
      <c r="BL146" s="16" t="s">
        <v>144</v>
      </c>
      <c r="BM146" s="202" t="s">
        <v>243</v>
      </c>
    </row>
    <row r="147" spans="1:65" s="2" customFormat="1" ht="19.2">
      <c r="A147" s="33"/>
      <c r="B147" s="34"/>
      <c r="C147" s="35"/>
      <c r="D147" s="204" t="s">
        <v>146</v>
      </c>
      <c r="E147" s="35"/>
      <c r="F147" s="205" t="s">
        <v>244</v>
      </c>
      <c r="G147" s="35"/>
      <c r="H147" s="35"/>
      <c r="I147" s="114"/>
      <c r="J147" s="35"/>
      <c r="K147" s="35"/>
      <c r="L147" s="38"/>
      <c r="M147" s="206"/>
      <c r="N147" s="207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146</v>
      </c>
      <c r="AU147" s="16" t="s">
        <v>82</v>
      </c>
    </row>
    <row r="148" spans="1:65" s="13" customFormat="1" ht="10.199999999999999">
      <c r="B148" s="208"/>
      <c r="C148" s="209"/>
      <c r="D148" s="204" t="s">
        <v>148</v>
      </c>
      <c r="E148" s="210" t="s">
        <v>19</v>
      </c>
      <c r="F148" s="211" t="s">
        <v>245</v>
      </c>
      <c r="G148" s="209"/>
      <c r="H148" s="212">
        <v>500</v>
      </c>
      <c r="I148" s="213"/>
      <c r="J148" s="209"/>
      <c r="K148" s="209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148</v>
      </c>
      <c r="AU148" s="218" t="s">
        <v>82</v>
      </c>
      <c r="AV148" s="13" t="s">
        <v>82</v>
      </c>
      <c r="AW148" s="13" t="s">
        <v>33</v>
      </c>
      <c r="AX148" s="13" t="s">
        <v>79</v>
      </c>
      <c r="AY148" s="218" t="s">
        <v>137</v>
      </c>
    </row>
    <row r="149" spans="1:65" s="2" customFormat="1" ht="22.8">
      <c r="A149" s="33"/>
      <c r="B149" s="34"/>
      <c r="C149" s="191" t="s">
        <v>246</v>
      </c>
      <c r="D149" s="191" t="s">
        <v>139</v>
      </c>
      <c r="E149" s="192" t="s">
        <v>247</v>
      </c>
      <c r="F149" s="193" t="s">
        <v>248</v>
      </c>
      <c r="G149" s="194" t="s">
        <v>142</v>
      </c>
      <c r="H149" s="195">
        <v>1096.2159999999999</v>
      </c>
      <c r="I149" s="196"/>
      <c r="J149" s="197">
        <f>ROUND(I149*H149,2)</f>
        <v>0</v>
      </c>
      <c r="K149" s="193" t="s">
        <v>143</v>
      </c>
      <c r="L149" s="38"/>
      <c r="M149" s="198" t="s">
        <v>19</v>
      </c>
      <c r="N149" s="199" t="s">
        <v>42</v>
      </c>
      <c r="O149" s="63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2" t="s">
        <v>144</v>
      </c>
      <c r="AT149" s="202" t="s">
        <v>139</v>
      </c>
      <c r="AU149" s="202" t="s">
        <v>82</v>
      </c>
      <c r="AY149" s="16" t="s">
        <v>137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6" t="s">
        <v>79</v>
      </c>
      <c r="BK149" s="203">
        <f>ROUND(I149*H149,2)</f>
        <v>0</v>
      </c>
      <c r="BL149" s="16" t="s">
        <v>144</v>
      </c>
      <c r="BM149" s="202" t="s">
        <v>249</v>
      </c>
    </row>
    <row r="150" spans="1:65" s="2" customFormat="1" ht="19.2">
      <c r="A150" s="33"/>
      <c r="B150" s="34"/>
      <c r="C150" s="35"/>
      <c r="D150" s="204" t="s">
        <v>146</v>
      </c>
      <c r="E150" s="35"/>
      <c r="F150" s="205" t="s">
        <v>250</v>
      </c>
      <c r="G150" s="35"/>
      <c r="H150" s="35"/>
      <c r="I150" s="114"/>
      <c r="J150" s="35"/>
      <c r="K150" s="35"/>
      <c r="L150" s="38"/>
      <c r="M150" s="206"/>
      <c r="N150" s="207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146</v>
      </c>
      <c r="AU150" s="16" t="s">
        <v>82</v>
      </c>
    </row>
    <row r="151" spans="1:65" s="2" customFormat="1" ht="28.8">
      <c r="A151" s="33"/>
      <c r="B151" s="34"/>
      <c r="C151" s="35"/>
      <c r="D151" s="204" t="s">
        <v>251</v>
      </c>
      <c r="E151" s="35"/>
      <c r="F151" s="219" t="s">
        <v>252</v>
      </c>
      <c r="G151" s="35"/>
      <c r="H151" s="35"/>
      <c r="I151" s="114"/>
      <c r="J151" s="35"/>
      <c r="K151" s="35"/>
      <c r="L151" s="38"/>
      <c r="M151" s="206"/>
      <c r="N151" s="207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251</v>
      </c>
      <c r="AU151" s="16" t="s">
        <v>82</v>
      </c>
    </row>
    <row r="152" spans="1:65" s="13" customFormat="1" ht="10.199999999999999">
      <c r="B152" s="208"/>
      <c r="C152" s="209"/>
      <c r="D152" s="204" t="s">
        <v>148</v>
      </c>
      <c r="E152" s="210" t="s">
        <v>19</v>
      </c>
      <c r="F152" s="211" t="s">
        <v>253</v>
      </c>
      <c r="G152" s="209"/>
      <c r="H152" s="212">
        <v>1096.2159999999999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148</v>
      </c>
      <c r="AU152" s="218" t="s">
        <v>82</v>
      </c>
      <c r="AV152" s="13" t="s">
        <v>82</v>
      </c>
      <c r="AW152" s="13" t="s">
        <v>33</v>
      </c>
      <c r="AX152" s="13" t="s">
        <v>71</v>
      </c>
      <c r="AY152" s="218" t="s">
        <v>137</v>
      </c>
    </row>
    <row r="153" spans="1:65" s="2" customFormat="1" ht="14.4" customHeight="1">
      <c r="A153" s="33"/>
      <c r="B153" s="34"/>
      <c r="C153" s="191" t="s">
        <v>254</v>
      </c>
      <c r="D153" s="191" t="s">
        <v>139</v>
      </c>
      <c r="E153" s="192" t="s">
        <v>255</v>
      </c>
      <c r="F153" s="193" t="s">
        <v>256</v>
      </c>
      <c r="G153" s="194" t="s">
        <v>142</v>
      </c>
      <c r="H153" s="195">
        <v>850.6</v>
      </c>
      <c r="I153" s="196"/>
      <c r="J153" s="197">
        <f>ROUND(I153*H153,2)</f>
        <v>0</v>
      </c>
      <c r="K153" s="193" t="s">
        <v>143</v>
      </c>
      <c r="L153" s="38"/>
      <c r="M153" s="198" t="s">
        <v>19</v>
      </c>
      <c r="N153" s="199" t="s">
        <v>42</v>
      </c>
      <c r="O153" s="63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2" t="s">
        <v>144</v>
      </c>
      <c r="AT153" s="202" t="s">
        <v>139</v>
      </c>
      <c r="AU153" s="202" t="s">
        <v>82</v>
      </c>
      <c r="AY153" s="16" t="s">
        <v>137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6" t="s">
        <v>79</v>
      </c>
      <c r="BK153" s="203">
        <f>ROUND(I153*H153,2)</f>
        <v>0</v>
      </c>
      <c r="BL153" s="16" t="s">
        <v>144</v>
      </c>
      <c r="BM153" s="202" t="s">
        <v>257</v>
      </c>
    </row>
    <row r="154" spans="1:65" s="2" customFormat="1" ht="10.199999999999999">
      <c r="A154" s="33"/>
      <c r="B154" s="34"/>
      <c r="C154" s="35"/>
      <c r="D154" s="204" t="s">
        <v>146</v>
      </c>
      <c r="E154" s="35"/>
      <c r="F154" s="205" t="s">
        <v>258</v>
      </c>
      <c r="G154" s="35"/>
      <c r="H154" s="35"/>
      <c r="I154" s="114"/>
      <c r="J154" s="35"/>
      <c r="K154" s="35"/>
      <c r="L154" s="38"/>
      <c r="M154" s="206"/>
      <c r="N154" s="207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146</v>
      </c>
      <c r="AU154" s="16" t="s">
        <v>82</v>
      </c>
    </row>
    <row r="155" spans="1:65" s="13" customFormat="1" ht="10.199999999999999">
      <c r="B155" s="208"/>
      <c r="C155" s="209"/>
      <c r="D155" s="204" t="s">
        <v>148</v>
      </c>
      <c r="E155" s="210" t="s">
        <v>19</v>
      </c>
      <c r="F155" s="211" t="s">
        <v>259</v>
      </c>
      <c r="G155" s="209"/>
      <c r="H155" s="212">
        <v>850.6</v>
      </c>
      <c r="I155" s="213"/>
      <c r="J155" s="209"/>
      <c r="K155" s="209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148</v>
      </c>
      <c r="AU155" s="218" t="s">
        <v>82</v>
      </c>
      <c r="AV155" s="13" t="s">
        <v>82</v>
      </c>
      <c r="AW155" s="13" t="s">
        <v>33</v>
      </c>
      <c r="AX155" s="13" t="s">
        <v>71</v>
      </c>
      <c r="AY155" s="218" t="s">
        <v>137</v>
      </c>
    </row>
    <row r="156" spans="1:65" s="2" customFormat="1" ht="14.4" customHeight="1">
      <c r="A156" s="33"/>
      <c r="B156" s="34"/>
      <c r="C156" s="191" t="s">
        <v>260</v>
      </c>
      <c r="D156" s="191" t="s">
        <v>139</v>
      </c>
      <c r="E156" s="192" t="s">
        <v>261</v>
      </c>
      <c r="F156" s="193" t="s">
        <v>262</v>
      </c>
      <c r="G156" s="194" t="s">
        <v>142</v>
      </c>
      <c r="H156" s="195">
        <v>1344.8</v>
      </c>
      <c r="I156" s="196"/>
      <c r="J156" s="197">
        <f>ROUND(I156*H156,2)</f>
        <v>0</v>
      </c>
      <c r="K156" s="193" t="s">
        <v>143</v>
      </c>
      <c r="L156" s="38"/>
      <c r="M156" s="198" t="s">
        <v>19</v>
      </c>
      <c r="N156" s="199" t="s">
        <v>42</v>
      </c>
      <c r="O156" s="63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2" t="s">
        <v>144</v>
      </c>
      <c r="AT156" s="202" t="s">
        <v>139</v>
      </c>
      <c r="AU156" s="202" t="s">
        <v>82</v>
      </c>
      <c r="AY156" s="16" t="s">
        <v>137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6" t="s">
        <v>79</v>
      </c>
      <c r="BK156" s="203">
        <f>ROUND(I156*H156,2)</f>
        <v>0</v>
      </c>
      <c r="BL156" s="16" t="s">
        <v>144</v>
      </c>
      <c r="BM156" s="202" t="s">
        <v>263</v>
      </c>
    </row>
    <row r="157" spans="1:65" s="2" customFormat="1" ht="10.199999999999999">
      <c r="A157" s="33"/>
      <c r="B157" s="34"/>
      <c r="C157" s="35"/>
      <c r="D157" s="204" t="s">
        <v>146</v>
      </c>
      <c r="E157" s="35"/>
      <c r="F157" s="205" t="s">
        <v>264</v>
      </c>
      <c r="G157" s="35"/>
      <c r="H157" s="35"/>
      <c r="I157" s="114"/>
      <c r="J157" s="35"/>
      <c r="K157" s="35"/>
      <c r="L157" s="38"/>
      <c r="M157" s="206"/>
      <c r="N157" s="207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146</v>
      </c>
      <c r="AU157" s="16" t="s">
        <v>82</v>
      </c>
    </row>
    <row r="158" spans="1:65" s="13" customFormat="1" ht="10.199999999999999">
      <c r="B158" s="208"/>
      <c r="C158" s="209"/>
      <c r="D158" s="204" t="s">
        <v>148</v>
      </c>
      <c r="E158" s="210" t="s">
        <v>19</v>
      </c>
      <c r="F158" s="211" t="s">
        <v>265</v>
      </c>
      <c r="G158" s="209"/>
      <c r="H158" s="212">
        <v>232.1</v>
      </c>
      <c r="I158" s="213"/>
      <c r="J158" s="209"/>
      <c r="K158" s="209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148</v>
      </c>
      <c r="AU158" s="218" t="s">
        <v>82</v>
      </c>
      <c r="AV158" s="13" t="s">
        <v>82</v>
      </c>
      <c r="AW158" s="13" t="s">
        <v>33</v>
      </c>
      <c r="AX158" s="13" t="s">
        <v>71</v>
      </c>
      <c r="AY158" s="218" t="s">
        <v>137</v>
      </c>
    </row>
    <row r="159" spans="1:65" s="13" customFormat="1" ht="10.199999999999999">
      <c r="B159" s="208"/>
      <c r="C159" s="209"/>
      <c r="D159" s="204" t="s">
        <v>148</v>
      </c>
      <c r="E159" s="210" t="s">
        <v>19</v>
      </c>
      <c r="F159" s="211" t="s">
        <v>266</v>
      </c>
      <c r="G159" s="209"/>
      <c r="H159" s="212">
        <v>1112.7</v>
      </c>
      <c r="I159" s="213"/>
      <c r="J159" s="209"/>
      <c r="K159" s="209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148</v>
      </c>
      <c r="AU159" s="218" t="s">
        <v>82</v>
      </c>
      <c r="AV159" s="13" t="s">
        <v>82</v>
      </c>
      <c r="AW159" s="13" t="s">
        <v>33</v>
      </c>
      <c r="AX159" s="13" t="s">
        <v>71</v>
      </c>
      <c r="AY159" s="218" t="s">
        <v>137</v>
      </c>
    </row>
    <row r="160" spans="1:65" s="2" customFormat="1" ht="14.4" customHeight="1">
      <c r="A160" s="33"/>
      <c r="B160" s="34"/>
      <c r="C160" s="191" t="s">
        <v>267</v>
      </c>
      <c r="D160" s="191" t="s">
        <v>139</v>
      </c>
      <c r="E160" s="192" t="s">
        <v>268</v>
      </c>
      <c r="F160" s="193" t="s">
        <v>269</v>
      </c>
      <c r="G160" s="194" t="s">
        <v>142</v>
      </c>
      <c r="H160" s="195">
        <v>653.1</v>
      </c>
      <c r="I160" s="196"/>
      <c r="J160" s="197">
        <f>ROUND(I160*H160,2)</f>
        <v>0</v>
      </c>
      <c r="K160" s="193" t="s">
        <v>143</v>
      </c>
      <c r="L160" s="38"/>
      <c r="M160" s="198" t="s">
        <v>19</v>
      </c>
      <c r="N160" s="199" t="s">
        <v>42</v>
      </c>
      <c r="O160" s="63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2" t="s">
        <v>144</v>
      </c>
      <c r="AT160" s="202" t="s">
        <v>139</v>
      </c>
      <c r="AU160" s="202" t="s">
        <v>82</v>
      </c>
      <c r="AY160" s="16" t="s">
        <v>137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6" t="s">
        <v>79</v>
      </c>
      <c r="BK160" s="203">
        <f>ROUND(I160*H160,2)</f>
        <v>0</v>
      </c>
      <c r="BL160" s="16" t="s">
        <v>144</v>
      </c>
      <c r="BM160" s="202" t="s">
        <v>270</v>
      </c>
    </row>
    <row r="161" spans="1:65" s="2" customFormat="1" ht="19.2">
      <c r="A161" s="33"/>
      <c r="B161" s="34"/>
      <c r="C161" s="35"/>
      <c r="D161" s="204" t="s">
        <v>146</v>
      </c>
      <c r="E161" s="35"/>
      <c r="F161" s="205" t="s">
        <v>271</v>
      </c>
      <c r="G161" s="35"/>
      <c r="H161" s="35"/>
      <c r="I161" s="114"/>
      <c r="J161" s="35"/>
      <c r="K161" s="35"/>
      <c r="L161" s="38"/>
      <c r="M161" s="206"/>
      <c r="N161" s="207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146</v>
      </c>
      <c r="AU161" s="16" t="s">
        <v>82</v>
      </c>
    </row>
    <row r="162" spans="1:65" s="13" customFormat="1" ht="10.199999999999999">
      <c r="B162" s="208"/>
      <c r="C162" s="209"/>
      <c r="D162" s="204" t="s">
        <v>148</v>
      </c>
      <c r="E162" s="210" t="s">
        <v>19</v>
      </c>
      <c r="F162" s="211" t="s">
        <v>272</v>
      </c>
      <c r="G162" s="209"/>
      <c r="H162" s="212">
        <v>653.1</v>
      </c>
      <c r="I162" s="213"/>
      <c r="J162" s="209"/>
      <c r="K162" s="209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148</v>
      </c>
      <c r="AU162" s="218" t="s">
        <v>82</v>
      </c>
      <c r="AV162" s="13" t="s">
        <v>82</v>
      </c>
      <c r="AW162" s="13" t="s">
        <v>33</v>
      </c>
      <c r="AX162" s="13" t="s">
        <v>71</v>
      </c>
      <c r="AY162" s="218" t="s">
        <v>137</v>
      </c>
    </row>
    <row r="163" spans="1:65" s="2" customFormat="1" ht="14.4" customHeight="1">
      <c r="A163" s="33"/>
      <c r="B163" s="34"/>
      <c r="C163" s="191" t="s">
        <v>7</v>
      </c>
      <c r="D163" s="191" t="s">
        <v>139</v>
      </c>
      <c r="E163" s="192" t="s">
        <v>273</v>
      </c>
      <c r="F163" s="193" t="s">
        <v>274</v>
      </c>
      <c r="G163" s="194" t="s">
        <v>142</v>
      </c>
      <c r="H163" s="195">
        <v>506</v>
      </c>
      <c r="I163" s="196"/>
      <c r="J163" s="197">
        <f>ROUND(I163*H163,2)</f>
        <v>0</v>
      </c>
      <c r="K163" s="193" t="s">
        <v>143</v>
      </c>
      <c r="L163" s="38"/>
      <c r="M163" s="198" t="s">
        <v>19</v>
      </c>
      <c r="N163" s="199" t="s">
        <v>42</v>
      </c>
      <c r="O163" s="63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2" t="s">
        <v>144</v>
      </c>
      <c r="AT163" s="202" t="s">
        <v>139</v>
      </c>
      <c r="AU163" s="202" t="s">
        <v>82</v>
      </c>
      <c r="AY163" s="16" t="s">
        <v>137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6" t="s">
        <v>79</v>
      </c>
      <c r="BK163" s="203">
        <f>ROUND(I163*H163,2)</f>
        <v>0</v>
      </c>
      <c r="BL163" s="16" t="s">
        <v>144</v>
      </c>
      <c r="BM163" s="202" t="s">
        <v>275</v>
      </c>
    </row>
    <row r="164" spans="1:65" s="2" customFormat="1" ht="19.2">
      <c r="A164" s="33"/>
      <c r="B164" s="34"/>
      <c r="C164" s="35"/>
      <c r="D164" s="204" t="s">
        <v>146</v>
      </c>
      <c r="E164" s="35"/>
      <c r="F164" s="205" t="s">
        <v>276</v>
      </c>
      <c r="G164" s="35"/>
      <c r="H164" s="35"/>
      <c r="I164" s="114"/>
      <c r="J164" s="35"/>
      <c r="K164" s="35"/>
      <c r="L164" s="38"/>
      <c r="M164" s="206"/>
      <c r="N164" s="207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146</v>
      </c>
      <c r="AU164" s="16" t="s">
        <v>82</v>
      </c>
    </row>
    <row r="165" spans="1:65" s="13" customFormat="1" ht="10.199999999999999">
      <c r="B165" s="208"/>
      <c r="C165" s="209"/>
      <c r="D165" s="204" t="s">
        <v>148</v>
      </c>
      <c r="E165" s="210" t="s">
        <v>19</v>
      </c>
      <c r="F165" s="211" t="s">
        <v>277</v>
      </c>
      <c r="G165" s="209"/>
      <c r="H165" s="212">
        <v>506</v>
      </c>
      <c r="I165" s="213"/>
      <c r="J165" s="209"/>
      <c r="K165" s="209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148</v>
      </c>
      <c r="AU165" s="218" t="s">
        <v>82</v>
      </c>
      <c r="AV165" s="13" t="s">
        <v>82</v>
      </c>
      <c r="AW165" s="13" t="s">
        <v>33</v>
      </c>
      <c r="AX165" s="13" t="s">
        <v>71</v>
      </c>
      <c r="AY165" s="218" t="s">
        <v>137</v>
      </c>
    </row>
    <row r="166" spans="1:65" s="2" customFormat="1" ht="14.4" customHeight="1">
      <c r="A166" s="33"/>
      <c r="B166" s="34"/>
      <c r="C166" s="191" t="s">
        <v>278</v>
      </c>
      <c r="D166" s="191" t="s">
        <v>139</v>
      </c>
      <c r="E166" s="192" t="s">
        <v>279</v>
      </c>
      <c r="F166" s="193" t="s">
        <v>280</v>
      </c>
      <c r="G166" s="194" t="s">
        <v>142</v>
      </c>
      <c r="H166" s="195">
        <v>238.4</v>
      </c>
      <c r="I166" s="196"/>
      <c r="J166" s="197">
        <f>ROUND(I166*H166,2)</f>
        <v>0</v>
      </c>
      <c r="K166" s="193" t="s">
        <v>143</v>
      </c>
      <c r="L166" s="38"/>
      <c r="M166" s="198" t="s">
        <v>19</v>
      </c>
      <c r="N166" s="199" t="s">
        <v>42</v>
      </c>
      <c r="O166" s="63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2" t="s">
        <v>144</v>
      </c>
      <c r="AT166" s="202" t="s">
        <v>139</v>
      </c>
      <c r="AU166" s="202" t="s">
        <v>82</v>
      </c>
      <c r="AY166" s="16" t="s">
        <v>137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6" t="s">
        <v>79</v>
      </c>
      <c r="BK166" s="203">
        <f>ROUND(I166*H166,2)</f>
        <v>0</v>
      </c>
      <c r="BL166" s="16" t="s">
        <v>144</v>
      </c>
      <c r="BM166" s="202" t="s">
        <v>281</v>
      </c>
    </row>
    <row r="167" spans="1:65" s="2" customFormat="1" ht="19.2">
      <c r="A167" s="33"/>
      <c r="B167" s="34"/>
      <c r="C167" s="35"/>
      <c r="D167" s="204" t="s">
        <v>146</v>
      </c>
      <c r="E167" s="35"/>
      <c r="F167" s="205" t="s">
        <v>282</v>
      </c>
      <c r="G167" s="35"/>
      <c r="H167" s="35"/>
      <c r="I167" s="114"/>
      <c r="J167" s="35"/>
      <c r="K167" s="35"/>
      <c r="L167" s="38"/>
      <c r="M167" s="206"/>
      <c r="N167" s="207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146</v>
      </c>
      <c r="AU167" s="16" t="s">
        <v>82</v>
      </c>
    </row>
    <row r="168" spans="1:65" s="13" customFormat="1" ht="10.199999999999999">
      <c r="B168" s="208"/>
      <c r="C168" s="209"/>
      <c r="D168" s="204" t="s">
        <v>148</v>
      </c>
      <c r="E168" s="210" t="s">
        <v>19</v>
      </c>
      <c r="F168" s="211" t="s">
        <v>283</v>
      </c>
      <c r="G168" s="209"/>
      <c r="H168" s="212">
        <v>238.4</v>
      </c>
      <c r="I168" s="213"/>
      <c r="J168" s="209"/>
      <c r="K168" s="209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148</v>
      </c>
      <c r="AU168" s="218" t="s">
        <v>82</v>
      </c>
      <c r="AV168" s="13" t="s">
        <v>82</v>
      </c>
      <c r="AW168" s="13" t="s">
        <v>33</v>
      </c>
      <c r="AX168" s="13" t="s">
        <v>71</v>
      </c>
      <c r="AY168" s="218" t="s">
        <v>137</v>
      </c>
    </row>
    <row r="169" spans="1:65" s="2" customFormat="1" ht="14.4" customHeight="1">
      <c r="A169" s="33"/>
      <c r="B169" s="34"/>
      <c r="C169" s="191" t="s">
        <v>284</v>
      </c>
      <c r="D169" s="191" t="s">
        <v>139</v>
      </c>
      <c r="E169" s="192" t="s">
        <v>285</v>
      </c>
      <c r="F169" s="193" t="s">
        <v>286</v>
      </c>
      <c r="G169" s="194" t="s">
        <v>142</v>
      </c>
      <c r="H169" s="195">
        <v>613.29999999999995</v>
      </c>
      <c r="I169" s="196"/>
      <c r="J169" s="197">
        <f>ROUND(I169*H169,2)</f>
        <v>0</v>
      </c>
      <c r="K169" s="193" t="s">
        <v>143</v>
      </c>
      <c r="L169" s="38"/>
      <c r="M169" s="198" t="s">
        <v>19</v>
      </c>
      <c r="N169" s="199" t="s">
        <v>42</v>
      </c>
      <c r="O169" s="63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2" t="s">
        <v>144</v>
      </c>
      <c r="AT169" s="202" t="s">
        <v>139</v>
      </c>
      <c r="AU169" s="202" t="s">
        <v>82</v>
      </c>
      <c r="AY169" s="16" t="s">
        <v>137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6" t="s">
        <v>79</v>
      </c>
      <c r="BK169" s="203">
        <f>ROUND(I169*H169,2)</f>
        <v>0</v>
      </c>
      <c r="BL169" s="16" t="s">
        <v>144</v>
      </c>
      <c r="BM169" s="202" t="s">
        <v>287</v>
      </c>
    </row>
    <row r="170" spans="1:65" s="2" customFormat="1" ht="19.2">
      <c r="A170" s="33"/>
      <c r="B170" s="34"/>
      <c r="C170" s="35"/>
      <c r="D170" s="204" t="s">
        <v>146</v>
      </c>
      <c r="E170" s="35"/>
      <c r="F170" s="205" t="s">
        <v>288</v>
      </c>
      <c r="G170" s="35"/>
      <c r="H170" s="35"/>
      <c r="I170" s="114"/>
      <c r="J170" s="35"/>
      <c r="K170" s="35"/>
      <c r="L170" s="38"/>
      <c r="M170" s="206"/>
      <c r="N170" s="207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146</v>
      </c>
      <c r="AU170" s="16" t="s">
        <v>82</v>
      </c>
    </row>
    <row r="171" spans="1:65" s="13" customFormat="1" ht="10.199999999999999">
      <c r="B171" s="208"/>
      <c r="C171" s="209"/>
      <c r="D171" s="204" t="s">
        <v>148</v>
      </c>
      <c r="E171" s="210" t="s">
        <v>19</v>
      </c>
      <c r="F171" s="211" t="s">
        <v>289</v>
      </c>
      <c r="G171" s="209"/>
      <c r="H171" s="212">
        <v>613.29999999999995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148</v>
      </c>
      <c r="AU171" s="218" t="s">
        <v>82</v>
      </c>
      <c r="AV171" s="13" t="s">
        <v>82</v>
      </c>
      <c r="AW171" s="13" t="s">
        <v>33</v>
      </c>
      <c r="AX171" s="13" t="s">
        <v>71</v>
      </c>
      <c r="AY171" s="218" t="s">
        <v>137</v>
      </c>
    </row>
    <row r="172" spans="1:65" s="12" customFormat="1" ht="22.8" customHeight="1">
      <c r="B172" s="175"/>
      <c r="C172" s="176"/>
      <c r="D172" s="177" t="s">
        <v>70</v>
      </c>
      <c r="E172" s="189" t="s">
        <v>82</v>
      </c>
      <c r="F172" s="189" t="s">
        <v>290</v>
      </c>
      <c r="G172" s="176"/>
      <c r="H172" s="176"/>
      <c r="I172" s="179"/>
      <c r="J172" s="190">
        <f>BK172</f>
        <v>0</v>
      </c>
      <c r="K172" s="176"/>
      <c r="L172" s="181"/>
      <c r="M172" s="182"/>
      <c r="N172" s="183"/>
      <c r="O172" s="183"/>
      <c r="P172" s="184">
        <f>SUM(P173:P177)</f>
        <v>0</v>
      </c>
      <c r="Q172" s="183"/>
      <c r="R172" s="184">
        <f>SUM(R173:R177)</f>
        <v>117.9187</v>
      </c>
      <c r="S172" s="183"/>
      <c r="T172" s="185">
        <f>SUM(T173:T177)</f>
        <v>0</v>
      </c>
      <c r="AR172" s="186" t="s">
        <v>79</v>
      </c>
      <c r="AT172" s="187" t="s">
        <v>70</v>
      </c>
      <c r="AU172" s="187" t="s">
        <v>79</v>
      </c>
      <c r="AY172" s="186" t="s">
        <v>137</v>
      </c>
      <c r="BK172" s="188">
        <f>SUM(BK173:BK177)</f>
        <v>0</v>
      </c>
    </row>
    <row r="173" spans="1:65" s="2" customFormat="1" ht="14.4" customHeight="1">
      <c r="A173" s="33"/>
      <c r="B173" s="34"/>
      <c r="C173" s="191" t="s">
        <v>291</v>
      </c>
      <c r="D173" s="191" t="s">
        <v>139</v>
      </c>
      <c r="E173" s="192" t="s">
        <v>292</v>
      </c>
      <c r="F173" s="193" t="s">
        <v>293</v>
      </c>
      <c r="G173" s="194" t="s">
        <v>159</v>
      </c>
      <c r="H173" s="195">
        <v>61.4</v>
      </c>
      <c r="I173" s="196"/>
      <c r="J173" s="197">
        <f>ROUND(I173*H173,2)</f>
        <v>0</v>
      </c>
      <c r="K173" s="193" t="s">
        <v>143</v>
      </c>
      <c r="L173" s="38"/>
      <c r="M173" s="198" t="s">
        <v>19</v>
      </c>
      <c r="N173" s="199" t="s">
        <v>42</v>
      </c>
      <c r="O173" s="63"/>
      <c r="P173" s="200">
        <f>O173*H173</f>
        <v>0</v>
      </c>
      <c r="Q173" s="200">
        <v>1.9205000000000001</v>
      </c>
      <c r="R173" s="200">
        <f>Q173*H173</f>
        <v>117.9187</v>
      </c>
      <c r="S173" s="200">
        <v>0</v>
      </c>
      <c r="T173" s="201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2" t="s">
        <v>144</v>
      </c>
      <c r="AT173" s="202" t="s">
        <v>139</v>
      </c>
      <c r="AU173" s="202" t="s">
        <v>82</v>
      </c>
      <c r="AY173" s="16" t="s">
        <v>137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6" t="s">
        <v>79</v>
      </c>
      <c r="BK173" s="203">
        <f>ROUND(I173*H173,2)</f>
        <v>0</v>
      </c>
      <c r="BL173" s="16" t="s">
        <v>144</v>
      </c>
      <c r="BM173" s="202" t="s">
        <v>294</v>
      </c>
    </row>
    <row r="174" spans="1:65" s="2" customFormat="1" ht="19.2">
      <c r="A174" s="33"/>
      <c r="B174" s="34"/>
      <c r="C174" s="35"/>
      <c r="D174" s="204" t="s">
        <v>146</v>
      </c>
      <c r="E174" s="35"/>
      <c r="F174" s="205" t="s">
        <v>295</v>
      </c>
      <c r="G174" s="35"/>
      <c r="H174" s="35"/>
      <c r="I174" s="114"/>
      <c r="J174" s="35"/>
      <c r="K174" s="35"/>
      <c r="L174" s="38"/>
      <c r="M174" s="206"/>
      <c r="N174" s="207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146</v>
      </c>
      <c r="AU174" s="16" t="s">
        <v>82</v>
      </c>
    </row>
    <row r="175" spans="1:65" s="2" customFormat="1" ht="19.2">
      <c r="A175" s="33"/>
      <c r="B175" s="34"/>
      <c r="C175" s="35"/>
      <c r="D175" s="204" t="s">
        <v>251</v>
      </c>
      <c r="E175" s="35"/>
      <c r="F175" s="219" t="s">
        <v>296</v>
      </c>
      <c r="G175" s="35"/>
      <c r="H175" s="35"/>
      <c r="I175" s="114"/>
      <c r="J175" s="35"/>
      <c r="K175" s="35"/>
      <c r="L175" s="38"/>
      <c r="M175" s="206"/>
      <c r="N175" s="207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251</v>
      </c>
      <c r="AU175" s="16" t="s">
        <v>82</v>
      </c>
    </row>
    <row r="176" spans="1:65" s="13" customFormat="1" ht="10.199999999999999">
      <c r="B176" s="208"/>
      <c r="C176" s="209"/>
      <c r="D176" s="204" t="s">
        <v>148</v>
      </c>
      <c r="E176" s="210" t="s">
        <v>19</v>
      </c>
      <c r="F176" s="211" t="s">
        <v>297</v>
      </c>
      <c r="G176" s="209"/>
      <c r="H176" s="212">
        <v>20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148</v>
      </c>
      <c r="AU176" s="218" t="s">
        <v>82</v>
      </c>
      <c r="AV176" s="13" t="s">
        <v>82</v>
      </c>
      <c r="AW176" s="13" t="s">
        <v>33</v>
      </c>
      <c r="AX176" s="13" t="s">
        <v>71</v>
      </c>
      <c r="AY176" s="218" t="s">
        <v>137</v>
      </c>
    </row>
    <row r="177" spans="1:65" s="13" customFormat="1" ht="10.199999999999999">
      <c r="B177" s="208"/>
      <c r="C177" s="209"/>
      <c r="D177" s="204" t="s">
        <v>148</v>
      </c>
      <c r="E177" s="210" t="s">
        <v>19</v>
      </c>
      <c r="F177" s="211" t="s">
        <v>298</v>
      </c>
      <c r="G177" s="209"/>
      <c r="H177" s="212">
        <v>41.4</v>
      </c>
      <c r="I177" s="213"/>
      <c r="J177" s="209"/>
      <c r="K177" s="209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148</v>
      </c>
      <c r="AU177" s="218" t="s">
        <v>82</v>
      </c>
      <c r="AV177" s="13" t="s">
        <v>82</v>
      </c>
      <c r="AW177" s="13" t="s">
        <v>33</v>
      </c>
      <c r="AX177" s="13" t="s">
        <v>71</v>
      </c>
      <c r="AY177" s="218" t="s">
        <v>137</v>
      </c>
    </row>
    <row r="178" spans="1:65" s="12" customFormat="1" ht="22.8" customHeight="1">
      <c r="B178" s="175"/>
      <c r="C178" s="176"/>
      <c r="D178" s="177" t="s">
        <v>70</v>
      </c>
      <c r="E178" s="189" t="s">
        <v>144</v>
      </c>
      <c r="F178" s="189" t="s">
        <v>299</v>
      </c>
      <c r="G178" s="176"/>
      <c r="H178" s="176"/>
      <c r="I178" s="179"/>
      <c r="J178" s="190">
        <f>BK178</f>
        <v>0</v>
      </c>
      <c r="K178" s="176"/>
      <c r="L178" s="181"/>
      <c r="M178" s="182"/>
      <c r="N178" s="183"/>
      <c r="O178" s="183"/>
      <c r="P178" s="184">
        <f>SUM(P179:P185)</f>
        <v>0</v>
      </c>
      <c r="Q178" s="183"/>
      <c r="R178" s="184">
        <f>SUM(R179:R185)</f>
        <v>150.255875</v>
      </c>
      <c r="S178" s="183"/>
      <c r="T178" s="185">
        <f>SUM(T179:T185)</f>
        <v>0</v>
      </c>
      <c r="AR178" s="186" t="s">
        <v>79</v>
      </c>
      <c r="AT178" s="187" t="s">
        <v>70</v>
      </c>
      <c r="AU178" s="187" t="s">
        <v>79</v>
      </c>
      <c r="AY178" s="186" t="s">
        <v>137</v>
      </c>
      <c r="BK178" s="188">
        <f>SUM(BK179:BK185)</f>
        <v>0</v>
      </c>
    </row>
    <row r="179" spans="1:65" s="2" customFormat="1" ht="14.4" customHeight="1">
      <c r="A179" s="33"/>
      <c r="B179" s="34"/>
      <c r="C179" s="191" t="s">
        <v>300</v>
      </c>
      <c r="D179" s="191" t="s">
        <v>139</v>
      </c>
      <c r="E179" s="192" t="s">
        <v>301</v>
      </c>
      <c r="F179" s="193" t="s">
        <v>302</v>
      </c>
      <c r="G179" s="194" t="s">
        <v>159</v>
      </c>
      <c r="H179" s="195">
        <v>23.45</v>
      </c>
      <c r="I179" s="196"/>
      <c r="J179" s="197">
        <f>ROUND(I179*H179,2)</f>
        <v>0</v>
      </c>
      <c r="K179" s="193" t="s">
        <v>143</v>
      </c>
      <c r="L179" s="38"/>
      <c r="M179" s="198" t="s">
        <v>19</v>
      </c>
      <c r="N179" s="199" t="s">
        <v>42</v>
      </c>
      <c r="O179" s="63"/>
      <c r="P179" s="200">
        <f>O179*H179</f>
        <v>0</v>
      </c>
      <c r="Q179" s="200">
        <v>2.0874999999999999</v>
      </c>
      <c r="R179" s="200">
        <f>Q179*H179</f>
        <v>48.951874999999994</v>
      </c>
      <c r="S179" s="200">
        <v>0</v>
      </c>
      <c r="T179" s="201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2" t="s">
        <v>144</v>
      </c>
      <c r="AT179" s="202" t="s">
        <v>139</v>
      </c>
      <c r="AU179" s="202" t="s">
        <v>82</v>
      </c>
      <c r="AY179" s="16" t="s">
        <v>137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6" t="s">
        <v>79</v>
      </c>
      <c r="BK179" s="203">
        <f>ROUND(I179*H179,2)</f>
        <v>0</v>
      </c>
      <c r="BL179" s="16" t="s">
        <v>144</v>
      </c>
      <c r="BM179" s="202" t="s">
        <v>303</v>
      </c>
    </row>
    <row r="180" spans="1:65" s="2" customFormat="1" ht="19.2">
      <c r="A180" s="33"/>
      <c r="B180" s="34"/>
      <c r="C180" s="35"/>
      <c r="D180" s="204" t="s">
        <v>146</v>
      </c>
      <c r="E180" s="35"/>
      <c r="F180" s="205" t="s">
        <v>304</v>
      </c>
      <c r="G180" s="35"/>
      <c r="H180" s="35"/>
      <c r="I180" s="114"/>
      <c r="J180" s="35"/>
      <c r="K180" s="35"/>
      <c r="L180" s="38"/>
      <c r="M180" s="206"/>
      <c r="N180" s="207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146</v>
      </c>
      <c r="AU180" s="16" t="s">
        <v>82</v>
      </c>
    </row>
    <row r="181" spans="1:65" s="2" customFormat="1" ht="19.2">
      <c r="A181" s="33"/>
      <c r="B181" s="34"/>
      <c r="C181" s="35"/>
      <c r="D181" s="204" t="s">
        <v>251</v>
      </c>
      <c r="E181" s="35"/>
      <c r="F181" s="219" t="s">
        <v>305</v>
      </c>
      <c r="G181" s="35"/>
      <c r="H181" s="35"/>
      <c r="I181" s="114"/>
      <c r="J181" s="35"/>
      <c r="K181" s="35"/>
      <c r="L181" s="38"/>
      <c r="M181" s="206"/>
      <c r="N181" s="207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251</v>
      </c>
      <c r="AU181" s="16" t="s">
        <v>82</v>
      </c>
    </row>
    <row r="182" spans="1:65" s="13" customFormat="1" ht="10.199999999999999">
      <c r="B182" s="208"/>
      <c r="C182" s="209"/>
      <c r="D182" s="204" t="s">
        <v>148</v>
      </c>
      <c r="E182" s="210" t="s">
        <v>19</v>
      </c>
      <c r="F182" s="211" t="s">
        <v>306</v>
      </c>
      <c r="G182" s="209"/>
      <c r="H182" s="212">
        <v>23.45</v>
      </c>
      <c r="I182" s="213"/>
      <c r="J182" s="209"/>
      <c r="K182" s="209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148</v>
      </c>
      <c r="AU182" s="218" t="s">
        <v>82</v>
      </c>
      <c r="AV182" s="13" t="s">
        <v>82</v>
      </c>
      <c r="AW182" s="13" t="s">
        <v>33</v>
      </c>
      <c r="AX182" s="13" t="s">
        <v>79</v>
      </c>
      <c r="AY182" s="218" t="s">
        <v>137</v>
      </c>
    </row>
    <row r="183" spans="1:65" s="2" customFormat="1" ht="14.4" customHeight="1">
      <c r="A183" s="33"/>
      <c r="B183" s="34"/>
      <c r="C183" s="191" t="s">
        <v>307</v>
      </c>
      <c r="D183" s="191" t="s">
        <v>139</v>
      </c>
      <c r="E183" s="192" t="s">
        <v>308</v>
      </c>
      <c r="F183" s="193" t="s">
        <v>309</v>
      </c>
      <c r="G183" s="194" t="s">
        <v>159</v>
      </c>
      <c r="H183" s="195">
        <v>46.9</v>
      </c>
      <c r="I183" s="196"/>
      <c r="J183" s="197">
        <f>ROUND(I183*H183,2)</f>
        <v>0</v>
      </c>
      <c r="K183" s="193" t="s">
        <v>143</v>
      </c>
      <c r="L183" s="38"/>
      <c r="M183" s="198" t="s">
        <v>19</v>
      </c>
      <c r="N183" s="199" t="s">
        <v>42</v>
      </c>
      <c r="O183" s="63"/>
      <c r="P183" s="200">
        <f>O183*H183</f>
        <v>0</v>
      </c>
      <c r="Q183" s="200">
        <v>2.16</v>
      </c>
      <c r="R183" s="200">
        <f>Q183*H183</f>
        <v>101.304</v>
      </c>
      <c r="S183" s="200">
        <v>0</v>
      </c>
      <c r="T183" s="201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2" t="s">
        <v>144</v>
      </c>
      <c r="AT183" s="202" t="s">
        <v>139</v>
      </c>
      <c r="AU183" s="202" t="s">
        <v>82</v>
      </c>
      <c r="AY183" s="16" t="s">
        <v>137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6" t="s">
        <v>79</v>
      </c>
      <c r="BK183" s="203">
        <f>ROUND(I183*H183,2)</f>
        <v>0</v>
      </c>
      <c r="BL183" s="16" t="s">
        <v>144</v>
      </c>
      <c r="BM183" s="202" t="s">
        <v>310</v>
      </c>
    </row>
    <row r="184" spans="1:65" s="2" customFormat="1" ht="10.199999999999999">
      <c r="A184" s="33"/>
      <c r="B184" s="34"/>
      <c r="C184" s="35"/>
      <c r="D184" s="204" t="s">
        <v>146</v>
      </c>
      <c r="E184" s="35"/>
      <c r="F184" s="205" t="s">
        <v>311</v>
      </c>
      <c r="G184" s="35"/>
      <c r="H184" s="35"/>
      <c r="I184" s="114"/>
      <c r="J184" s="35"/>
      <c r="K184" s="35"/>
      <c r="L184" s="38"/>
      <c r="M184" s="206"/>
      <c r="N184" s="207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146</v>
      </c>
      <c r="AU184" s="16" t="s">
        <v>82</v>
      </c>
    </row>
    <row r="185" spans="1:65" s="13" customFormat="1" ht="10.199999999999999">
      <c r="B185" s="208"/>
      <c r="C185" s="209"/>
      <c r="D185" s="204" t="s">
        <v>148</v>
      </c>
      <c r="E185" s="210" t="s">
        <v>19</v>
      </c>
      <c r="F185" s="211" t="s">
        <v>312</v>
      </c>
      <c r="G185" s="209"/>
      <c r="H185" s="212">
        <v>46.9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148</v>
      </c>
      <c r="AU185" s="218" t="s">
        <v>82</v>
      </c>
      <c r="AV185" s="13" t="s">
        <v>82</v>
      </c>
      <c r="AW185" s="13" t="s">
        <v>33</v>
      </c>
      <c r="AX185" s="13" t="s">
        <v>79</v>
      </c>
      <c r="AY185" s="218" t="s">
        <v>137</v>
      </c>
    </row>
    <row r="186" spans="1:65" s="12" customFormat="1" ht="22.8" customHeight="1">
      <c r="B186" s="175"/>
      <c r="C186" s="176"/>
      <c r="D186" s="177" t="s">
        <v>70</v>
      </c>
      <c r="E186" s="189" t="s">
        <v>194</v>
      </c>
      <c r="F186" s="189" t="s">
        <v>313</v>
      </c>
      <c r="G186" s="176"/>
      <c r="H186" s="176"/>
      <c r="I186" s="179"/>
      <c r="J186" s="190">
        <f>BK186</f>
        <v>0</v>
      </c>
      <c r="K186" s="176"/>
      <c r="L186" s="181"/>
      <c r="M186" s="182"/>
      <c r="N186" s="183"/>
      <c r="O186" s="183"/>
      <c r="P186" s="184">
        <f>SUM(P187:P202)</f>
        <v>0</v>
      </c>
      <c r="Q186" s="183"/>
      <c r="R186" s="184">
        <f>SUM(R187:R202)</f>
        <v>8.5793599999999998E-2</v>
      </c>
      <c r="S186" s="183"/>
      <c r="T186" s="185">
        <f>SUM(T187:T202)</f>
        <v>0</v>
      </c>
      <c r="AR186" s="186" t="s">
        <v>79</v>
      </c>
      <c r="AT186" s="187" t="s">
        <v>70</v>
      </c>
      <c r="AU186" s="187" t="s">
        <v>79</v>
      </c>
      <c r="AY186" s="186" t="s">
        <v>137</v>
      </c>
      <c r="BK186" s="188">
        <f>SUM(BK187:BK202)</f>
        <v>0</v>
      </c>
    </row>
    <row r="187" spans="1:65" s="2" customFormat="1" ht="14.4" customHeight="1">
      <c r="A187" s="33"/>
      <c r="B187" s="34"/>
      <c r="C187" s="191" t="s">
        <v>314</v>
      </c>
      <c r="D187" s="191" t="s">
        <v>139</v>
      </c>
      <c r="E187" s="192" t="s">
        <v>315</v>
      </c>
      <c r="F187" s="193" t="s">
        <v>316</v>
      </c>
      <c r="G187" s="194" t="s">
        <v>317</v>
      </c>
      <c r="H187" s="195">
        <v>1</v>
      </c>
      <c r="I187" s="196"/>
      <c r="J187" s="197">
        <f>ROUND(I187*H187,2)</f>
        <v>0</v>
      </c>
      <c r="K187" s="193" t="s">
        <v>143</v>
      </c>
      <c r="L187" s="38"/>
      <c r="M187" s="198" t="s">
        <v>19</v>
      </c>
      <c r="N187" s="199" t="s">
        <v>42</v>
      </c>
      <c r="O187" s="63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2" t="s">
        <v>144</v>
      </c>
      <c r="AT187" s="202" t="s">
        <v>139</v>
      </c>
      <c r="AU187" s="202" t="s">
        <v>82</v>
      </c>
      <c r="AY187" s="16" t="s">
        <v>137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6" t="s">
        <v>79</v>
      </c>
      <c r="BK187" s="203">
        <f>ROUND(I187*H187,2)</f>
        <v>0</v>
      </c>
      <c r="BL187" s="16" t="s">
        <v>144</v>
      </c>
      <c r="BM187" s="202" t="s">
        <v>318</v>
      </c>
    </row>
    <row r="188" spans="1:65" s="2" customFormat="1" ht="10.199999999999999">
      <c r="A188" s="33"/>
      <c r="B188" s="34"/>
      <c r="C188" s="35"/>
      <c r="D188" s="204" t="s">
        <v>146</v>
      </c>
      <c r="E188" s="35"/>
      <c r="F188" s="205" t="s">
        <v>319</v>
      </c>
      <c r="G188" s="35"/>
      <c r="H188" s="35"/>
      <c r="I188" s="114"/>
      <c r="J188" s="35"/>
      <c r="K188" s="35"/>
      <c r="L188" s="38"/>
      <c r="M188" s="206"/>
      <c r="N188" s="207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146</v>
      </c>
      <c r="AU188" s="16" t="s">
        <v>82</v>
      </c>
    </row>
    <row r="189" spans="1:65" s="13" customFormat="1" ht="10.199999999999999">
      <c r="B189" s="208"/>
      <c r="C189" s="209"/>
      <c r="D189" s="204" t="s">
        <v>148</v>
      </c>
      <c r="E189" s="210" t="s">
        <v>19</v>
      </c>
      <c r="F189" s="211" t="s">
        <v>320</v>
      </c>
      <c r="G189" s="209"/>
      <c r="H189" s="212">
        <v>1</v>
      </c>
      <c r="I189" s="213"/>
      <c r="J189" s="209"/>
      <c r="K189" s="209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148</v>
      </c>
      <c r="AU189" s="218" t="s">
        <v>82</v>
      </c>
      <c r="AV189" s="13" t="s">
        <v>82</v>
      </c>
      <c r="AW189" s="13" t="s">
        <v>33</v>
      </c>
      <c r="AX189" s="13" t="s">
        <v>79</v>
      </c>
      <c r="AY189" s="218" t="s">
        <v>137</v>
      </c>
    </row>
    <row r="190" spans="1:65" s="2" customFormat="1" ht="14.4" customHeight="1">
      <c r="A190" s="33"/>
      <c r="B190" s="34"/>
      <c r="C190" s="220" t="s">
        <v>321</v>
      </c>
      <c r="D190" s="220" t="s">
        <v>322</v>
      </c>
      <c r="E190" s="221" t="s">
        <v>323</v>
      </c>
      <c r="F190" s="222" t="s">
        <v>324</v>
      </c>
      <c r="G190" s="223" t="s">
        <v>317</v>
      </c>
      <c r="H190" s="224">
        <v>1</v>
      </c>
      <c r="I190" s="225"/>
      <c r="J190" s="226">
        <f>ROUND(I190*H190,2)</f>
        <v>0</v>
      </c>
      <c r="K190" s="222" t="s">
        <v>143</v>
      </c>
      <c r="L190" s="227"/>
      <c r="M190" s="228" t="s">
        <v>19</v>
      </c>
      <c r="N190" s="229" t="s">
        <v>42</v>
      </c>
      <c r="O190" s="63"/>
      <c r="P190" s="200">
        <f>O190*H190</f>
        <v>0</v>
      </c>
      <c r="Q190" s="200">
        <v>3.5999999999999997E-2</v>
      </c>
      <c r="R190" s="200">
        <f>Q190*H190</f>
        <v>3.5999999999999997E-2</v>
      </c>
      <c r="S190" s="200">
        <v>0</v>
      </c>
      <c r="T190" s="201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2" t="s">
        <v>194</v>
      </c>
      <c r="AT190" s="202" t="s">
        <v>322</v>
      </c>
      <c r="AU190" s="202" t="s">
        <v>82</v>
      </c>
      <c r="AY190" s="16" t="s">
        <v>137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6" t="s">
        <v>79</v>
      </c>
      <c r="BK190" s="203">
        <f>ROUND(I190*H190,2)</f>
        <v>0</v>
      </c>
      <c r="BL190" s="16" t="s">
        <v>144</v>
      </c>
      <c r="BM190" s="202" t="s">
        <v>325</v>
      </c>
    </row>
    <row r="191" spans="1:65" s="2" customFormat="1" ht="10.199999999999999">
      <c r="A191" s="33"/>
      <c r="B191" s="34"/>
      <c r="C191" s="35"/>
      <c r="D191" s="204" t="s">
        <v>146</v>
      </c>
      <c r="E191" s="35"/>
      <c r="F191" s="205" t="s">
        <v>324</v>
      </c>
      <c r="G191" s="35"/>
      <c r="H191" s="35"/>
      <c r="I191" s="114"/>
      <c r="J191" s="35"/>
      <c r="K191" s="35"/>
      <c r="L191" s="38"/>
      <c r="M191" s="206"/>
      <c r="N191" s="207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146</v>
      </c>
      <c r="AU191" s="16" t="s">
        <v>82</v>
      </c>
    </row>
    <row r="192" spans="1:65" s="2" customFormat="1" ht="22.8">
      <c r="A192" s="33"/>
      <c r="B192" s="34"/>
      <c r="C192" s="191" t="s">
        <v>326</v>
      </c>
      <c r="D192" s="191" t="s">
        <v>139</v>
      </c>
      <c r="E192" s="192" t="s">
        <v>327</v>
      </c>
      <c r="F192" s="193" t="s">
        <v>328</v>
      </c>
      <c r="G192" s="194" t="s">
        <v>329</v>
      </c>
      <c r="H192" s="195">
        <v>1</v>
      </c>
      <c r="I192" s="196"/>
      <c r="J192" s="197">
        <f>ROUND(I192*H192,2)</f>
        <v>0</v>
      </c>
      <c r="K192" s="193" t="s">
        <v>143</v>
      </c>
      <c r="L192" s="38"/>
      <c r="M192" s="198" t="s">
        <v>19</v>
      </c>
      <c r="N192" s="199" t="s">
        <v>42</v>
      </c>
      <c r="O192" s="63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2" t="s">
        <v>144</v>
      </c>
      <c r="AT192" s="202" t="s">
        <v>139</v>
      </c>
      <c r="AU192" s="202" t="s">
        <v>82</v>
      </c>
      <c r="AY192" s="16" t="s">
        <v>137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6" t="s">
        <v>79</v>
      </c>
      <c r="BK192" s="203">
        <f>ROUND(I192*H192,2)</f>
        <v>0</v>
      </c>
      <c r="BL192" s="16" t="s">
        <v>144</v>
      </c>
      <c r="BM192" s="202" t="s">
        <v>330</v>
      </c>
    </row>
    <row r="193" spans="1:65" s="2" customFormat="1" ht="19.2">
      <c r="A193" s="33"/>
      <c r="B193" s="34"/>
      <c r="C193" s="35"/>
      <c r="D193" s="204" t="s">
        <v>146</v>
      </c>
      <c r="E193" s="35"/>
      <c r="F193" s="205" t="s">
        <v>331</v>
      </c>
      <c r="G193" s="35"/>
      <c r="H193" s="35"/>
      <c r="I193" s="114"/>
      <c r="J193" s="35"/>
      <c r="K193" s="35"/>
      <c r="L193" s="38"/>
      <c r="M193" s="206"/>
      <c r="N193" s="207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146</v>
      </c>
      <c r="AU193" s="16" t="s">
        <v>82</v>
      </c>
    </row>
    <row r="194" spans="1:65" s="13" customFormat="1" ht="10.199999999999999">
      <c r="B194" s="208"/>
      <c r="C194" s="209"/>
      <c r="D194" s="204" t="s">
        <v>148</v>
      </c>
      <c r="E194" s="210" t="s">
        <v>19</v>
      </c>
      <c r="F194" s="211" t="s">
        <v>320</v>
      </c>
      <c r="G194" s="209"/>
      <c r="H194" s="212">
        <v>1</v>
      </c>
      <c r="I194" s="213"/>
      <c r="J194" s="209"/>
      <c r="K194" s="209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148</v>
      </c>
      <c r="AU194" s="218" t="s">
        <v>82</v>
      </c>
      <c r="AV194" s="13" t="s">
        <v>82</v>
      </c>
      <c r="AW194" s="13" t="s">
        <v>33</v>
      </c>
      <c r="AX194" s="13" t="s">
        <v>79</v>
      </c>
      <c r="AY194" s="218" t="s">
        <v>137</v>
      </c>
    </row>
    <row r="195" spans="1:65" s="2" customFormat="1" ht="14.4" customHeight="1">
      <c r="A195" s="33"/>
      <c r="B195" s="34"/>
      <c r="C195" s="220" t="s">
        <v>332</v>
      </c>
      <c r="D195" s="220" t="s">
        <v>322</v>
      </c>
      <c r="E195" s="221" t="s">
        <v>333</v>
      </c>
      <c r="F195" s="222" t="s">
        <v>334</v>
      </c>
      <c r="G195" s="223" t="s">
        <v>329</v>
      </c>
      <c r="H195" s="224">
        <v>1</v>
      </c>
      <c r="I195" s="225"/>
      <c r="J195" s="226">
        <f>ROUND(I195*H195,2)</f>
        <v>0</v>
      </c>
      <c r="K195" s="222" t="s">
        <v>19</v>
      </c>
      <c r="L195" s="227"/>
      <c r="M195" s="228" t="s">
        <v>19</v>
      </c>
      <c r="N195" s="229" t="s">
        <v>42</v>
      </c>
      <c r="O195" s="63"/>
      <c r="P195" s="200">
        <f>O195*H195</f>
        <v>0</v>
      </c>
      <c r="Q195" s="200">
        <v>9.5E-4</v>
      </c>
      <c r="R195" s="200">
        <f>Q195*H195</f>
        <v>9.5E-4</v>
      </c>
      <c r="S195" s="200">
        <v>0</v>
      </c>
      <c r="T195" s="201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2" t="s">
        <v>194</v>
      </c>
      <c r="AT195" s="202" t="s">
        <v>322</v>
      </c>
      <c r="AU195" s="202" t="s">
        <v>82</v>
      </c>
      <c r="AY195" s="16" t="s">
        <v>137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6" t="s">
        <v>79</v>
      </c>
      <c r="BK195" s="203">
        <f>ROUND(I195*H195,2)</f>
        <v>0</v>
      </c>
      <c r="BL195" s="16" t="s">
        <v>144</v>
      </c>
      <c r="BM195" s="202" t="s">
        <v>335</v>
      </c>
    </row>
    <row r="196" spans="1:65" s="2" customFormat="1" ht="10.199999999999999">
      <c r="A196" s="33"/>
      <c r="B196" s="34"/>
      <c r="C196" s="35"/>
      <c r="D196" s="204" t="s">
        <v>146</v>
      </c>
      <c r="E196" s="35"/>
      <c r="F196" s="205" t="s">
        <v>334</v>
      </c>
      <c r="G196" s="35"/>
      <c r="H196" s="35"/>
      <c r="I196" s="114"/>
      <c r="J196" s="35"/>
      <c r="K196" s="35"/>
      <c r="L196" s="38"/>
      <c r="M196" s="206"/>
      <c r="N196" s="207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146</v>
      </c>
      <c r="AU196" s="16" t="s">
        <v>82</v>
      </c>
    </row>
    <row r="197" spans="1:65" s="2" customFormat="1" ht="14.4" customHeight="1">
      <c r="A197" s="33"/>
      <c r="B197" s="34"/>
      <c r="C197" s="191" t="s">
        <v>336</v>
      </c>
      <c r="D197" s="191" t="s">
        <v>139</v>
      </c>
      <c r="E197" s="192" t="s">
        <v>337</v>
      </c>
      <c r="F197" s="193" t="s">
        <v>338</v>
      </c>
      <c r="G197" s="194" t="s">
        <v>317</v>
      </c>
      <c r="H197" s="195">
        <v>37.200000000000003</v>
      </c>
      <c r="I197" s="196"/>
      <c r="J197" s="197">
        <f>ROUND(I197*H197,2)</f>
        <v>0</v>
      </c>
      <c r="K197" s="193" t="s">
        <v>143</v>
      </c>
      <c r="L197" s="38"/>
      <c r="M197" s="198" t="s">
        <v>19</v>
      </c>
      <c r="N197" s="199" t="s">
        <v>42</v>
      </c>
      <c r="O197" s="63"/>
      <c r="P197" s="200">
        <f>O197*H197</f>
        <v>0</v>
      </c>
      <c r="Q197" s="200">
        <v>0</v>
      </c>
      <c r="R197" s="200">
        <f>Q197*H197</f>
        <v>0</v>
      </c>
      <c r="S197" s="200">
        <v>0</v>
      </c>
      <c r="T197" s="201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2" t="s">
        <v>144</v>
      </c>
      <c r="AT197" s="202" t="s">
        <v>139</v>
      </c>
      <c r="AU197" s="202" t="s">
        <v>82</v>
      </c>
      <c r="AY197" s="16" t="s">
        <v>137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6" t="s">
        <v>79</v>
      </c>
      <c r="BK197" s="203">
        <f>ROUND(I197*H197,2)</f>
        <v>0</v>
      </c>
      <c r="BL197" s="16" t="s">
        <v>144</v>
      </c>
      <c r="BM197" s="202" t="s">
        <v>339</v>
      </c>
    </row>
    <row r="198" spans="1:65" s="2" customFormat="1" ht="10.199999999999999">
      <c r="A198" s="33"/>
      <c r="B198" s="34"/>
      <c r="C198" s="35"/>
      <c r="D198" s="204" t="s">
        <v>146</v>
      </c>
      <c r="E198" s="35"/>
      <c r="F198" s="205" t="s">
        <v>340</v>
      </c>
      <c r="G198" s="35"/>
      <c r="H198" s="35"/>
      <c r="I198" s="114"/>
      <c r="J198" s="35"/>
      <c r="K198" s="35"/>
      <c r="L198" s="38"/>
      <c r="M198" s="206"/>
      <c r="N198" s="207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146</v>
      </c>
      <c r="AU198" s="16" t="s">
        <v>82</v>
      </c>
    </row>
    <row r="199" spans="1:65" s="13" customFormat="1" ht="10.199999999999999">
      <c r="B199" s="208"/>
      <c r="C199" s="209"/>
      <c r="D199" s="204" t="s">
        <v>148</v>
      </c>
      <c r="E199" s="210" t="s">
        <v>19</v>
      </c>
      <c r="F199" s="211" t="s">
        <v>341</v>
      </c>
      <c r="G199" s="209"/>
      <c r="H199" s="212">
        <v>37.200000000000003</v>
      </c>
      <c r="I199" s="213"/>
      <c r="J199" s="209"/>
      <c r="K199" s="209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148</v>
      </c>
      <c r="AU199" s="218" t="s">
        <v>82</v>
      </c>
      <c r="AV199" s="13" t="s">
        <v>82</v>
      </c>
      <c r="AW199" s="13" t="s">
        <v>33</v>
      </c>
      <c r="AX199" s="13" t="s">
        <v>79</v>
      </c>
      <c r="AY199" s="218" t="s">
        <v>137</v>
      </c>
    </row>
    <row r="200" spans="1:65" s="2" customFormat="1" ht="22.8">
      <c r="A200" s="33"/>
      <c r="B200" s="34"/>
      <c r="C200" s="220" t="s">
        <v>342</v>
      </c>
      <c r="D200" s="220" t="s">
        <v>322</v>
      </c>
      <c r="E200" s="221" t="s">
        <v>343</v>
      </c>
      <c r="F200" s="222" t="s">
        <v>344</v>
      </c>
      <c r="G200" s="223" t="s">
        <v>317</v>
      </c>
      <c r="H200" s="224">
        <v>37.572000000000003</v>
      </c>
      <c r="I200" s="225"/>
      <c r="J200" s="226">
        <f>ROUND(I200*H200,2)</f>
        <v>0</v>
      </c>
      <c r="K200" s="222" t="s">
        <v>143</v>
      </c>
      <c r="L200" s="227"/>
      <c r="M200" s="228" t="s">
        <v>19</v>
      </c>
      <c r="N200" s="229" t="s">
        <v>42</v>
      </c>
      <c r="O200" s="63"/>
      <c r="P200" s="200">
        <f>O200*H200</f>
        <v>0</v>
      </c>
      <c r="Q200" s="200">
        <v>1.2999999999999999E-3</v>
      </c>
      <c r="R200" s="200">
        <f>Q200*H200</f>
        <v>4.8843600000000001E-2</v>
      </c>
      <c r="S200" s="200">
        <v>0</v>
      </c>
      <c r="T200" s="201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2" t="s">
        <v>194</v>
      </c>
      <c r="AT200" s="202" t="s">
        <v>322</v>
      </c>
      <c r="AU200" s="202" t="s">
        <v>82</v>
      </c>
      <c r="AY200" s="16" t="s">
        <v>137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6" t="s">
        <v>79</v>
      </c>
      <c r="BK200" s="203">
        <f>ROUND(I200*H200,2)</f>
        <v>0</v>
      </c>
      <c r="BL200" s="16" t="s">
        <v>144</v>
      </c>
      <c r="BM200" s="202" t="s">
        <v>345</v>
      </c>
    </row>
    <row r="201" spans="1:65" s="2" customFormat="1" ht="19.2">
      <c r="A201" s="33"/>
      <c r="B201" s="34"/>
      <c r="C201" s="35"/>
      <c r="D201" s="204" t="s">
        <v>146</v>
      </c>
      <c r="E201" s="35"/>
      <c r="F201" s="205" t="s">
        <v>344</v>
      </c>
      <c r="G201" s="35"/>
      <c r="H201" s="35"/>
      <c r="I201" s="114"/>
      <c r="J201" s="35"/>
      <c r="K201" s="35"/>
      <c r="L201" s="38"/>
      <c r="M201" s="206"/>
      <c r="N201" s="207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146</v>
      </c>
      <c r="AU201" s="16" t="s">
        <v>82</v>
      </c>
    </row>
    <row r="202" spans="1:65" s="13" customFormat="1" ht="10.199999999999999">
      <c r="B202" s="208"/>
      <c r="C202" s="209"/>
      <c r="D202" s="204" t="s">
        <v>148</v>
      </c>
      <c r="E202" s="210" t="s">
        <v>19</v>
      </c>
      <c r="F202" s="211" t="s">
        <v>346</v>
      </c>
      <c r="G202" s="209"/>
      <c r="H202" s="212">
        <v>37.572000000000003</v>
      </c>
      <c r="I202" s="213"/>
      <c r="J202" s="209"/>
      <c r="K202" s="209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148</v>
      </c>
      <c r="AU202" s="218" t="s">
        <v>82</v>
      </c>
      <c r="AV202" s="13" t="s">
        <v>82</v>
      </c>
      <c r="AW202" s="13" t="s">
        <v>33</v>
      </c>
      <c r="AX202" s="13" t="s">
        <v>71</v>
      </c>
      <c r="AY202" s="218" t="s">
        <v>137</v>
      </c>
    </row>
    <row r="203" spans="1:65" s="12" customFormat="1" ht="22.8" customHeight="1">
      <c r="B203" s="175"/>
      <c r="C203" s="176"/>
      <c r="D203" s="177" t="s">
        <v>70</v>
      </c>
      <c r="E203" s="189" t="s">
        <v>200</v>
      </c>
      <c r="F203" s="189" t="s">
        <v>347</v>
      </c>
      <c r="G203" s="176"/>
      <c r="H203" s="176"/>
      <c r="I203" s="179"/>
      <c r="J203" s="190">
        <f>BK203</f>
        <v>0</v>
      </c>
      <c r="K203" s="176"/>
      <c r="L203" s="181"/>
      <c r="M203" s="182"/>
      <c r="N203" s="183"/>
      <c r="O203" s="183"/>
      <c r="P203" s="184">
        <f>SUM(P204:P206)</f>
        <v>0</v>
      </c>
      <c r="Q203" s="183"/>
      <c r="R203" s="184">
        <f>SUM(R204:R206)</f>
        <v>9.5000000000000001E-2</v>
      </c>
      <c r="S203" s="183"/>
      <c r="T203" s="185">
        <f>SUM(T204:T206)</f>
        <v>0</v>
      </c>
      <c r="AR203" s="186" t="s">
        <v>79</v>
      </c>
      <c r="AT203" s="187" t="s">
        <v>70</v>
      </c>
      <c r="AU203" s="187" t="s">
        <v>79</v>
      </c>
      <c r="AY203" s="186" t="s">
        <v>137</v>
      </c>
      <c r="BK203" s="188">
        <f>SUM(BK204:BK206)</f>
        <v>0</v>
      </c>
    </row>
    <row r="204" spans="1:65" s="2" customFormat="1" ht="14.4" customHeight="1">
      <c r="A204" s="33"/>
      <c r="B204" s="34"/>
      <c r="C204" s="191" t="s">
        <v>348</v>
      </c>
      <c r="D204" s="191" t="s">
        <v>139</v>
      </c>
      <c r="E204" s="192" t="s">
        <v>349</v>
      </c>
      <c r="F204" s="193" t="s">
        <v>350</v>
      </c>
      <c r="G204" s="194" t="s">
        <v>351</v>
      </c>
      <c r="H204" s="195">
        <v>1</v>
      </c>
      <c r="I204" s="196"/>
      <c r="J204" s="197">
        <f>ROUND(I204*H204,2)</f>
        <v>0</v>
      </c>
      <c r="K204" s="193" t="s">
        <v>19</v>
      </c>
      <c r="L204" s="38"/>
      <c r="M204" s="198" t="s">
        <v>19</v>
      </c>
      <c r="N204" s="199" t="s">
        <v>42</v>
      </c>
      <c r="O204" s="63"/>
      <c r="P204" s="200">
        <f>O204*H204</f>
        <v>0</v>
      </c>
      <c r="Q204" s="200">
        <v>9.5000000000000001E-2</v>
      </c>
      <c r="R204" s="200">
        <f>Q204*H204</f>
        <v>9.5000000000000001E-2</v>
      </c>
      <c r="S204" s="200">
        <v>0</v>
      </c>
      <c r="T204" s="201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2" t="s">
        <v>144</v>
      </c>
      <c r="AT204" s="202" t="s">
        <v>139</v>
      </c>
      <c r="AU204" s="202" t="s">
        <v>82</v>
      </c>
      <c r="AY204" s="16" t="s">
        <v>137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6" t="s">
        <v>79</v>
      </c>
      <c r="BK204" s="203">
        <f>ROUND(I204*H204,2)</f>
        <v>0</v>
      </c>
      <c r="BL204" s="16" t="s">
        <v>144</v>
      </c>
      <c r="BM204" s="202" t="s">
        <v>352</v>
      </c>
    </row>
    <row r="205" spans="1:65" s="2" customFormat="1" ht="10.199999999999999">
      <c r="A205" s="33"/>
      <c r="B205" s="34"/>
      <c r="C205" s="35"/>
      <c r="D205" s="204" t="s">
        <v>146</v>
      </c>
      <c r="E205" s="35"/>
      <c r="F205" s="205" t="s">
        <v>350</v>
      </c>
      <c r="G205" s="35"/>
      <c r="H205" s="35"/>
      <c r="I205" s="114"/>
      <c r="J205" s="35"/>
      <c r="K205" s="35"/>
      <c r="L205" s="38"/>
      <c r="M205" s="206"/>
      <c r="N205" s="207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146</v>
      </c>
      <c r="AU205" s="16" t="s">
        <v>82</v>
      </c>
    </row>
    <row r="206" spans="1:65" s="2" customFormat="1" ht="19.2">
      <c r="A206" s="33"/>
      <c r="B206" s="34"/>
      <c r="C206" s="35"/>
      <c r="D206" s="204" t="s">
        <v>251</v>
      </c>
      <c r="E206" s="35"/>
      <c r="F206" s="219" t="s">
        <v>353</v>
      </c>
      <c r="G206" s="35"/>
      <c r="H206" s="35"/>
      <c r="I206" s="114"/>
      <c r="J206" s="35"/>
      <c r="K206" s="35"/>
      <c r="L206" s="38"/>
      <c r="M206" s="206"/>
      <c r="N206" s="207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251</v>
      </c>
      <c r="AU206" s="16" t="s">
        <v>82</v>
      </c>
    </row>
    <row r="207" spans="1:65" s="12" customFormat="1" ht="22.8" customHeight="1">
      <c r="B207" s="175"/>
      <c r="C207" s="176"/>
      <c r="D207" s="177" t="s">
        <v>70</v>
      </c>
      <c r="E207" s="189" t="s">
        <v>354</v>
      </c>
      <c r="F207" s="189" t="s">
        <v>355</v>
      </c>
      <c r="G207" s="176"/>
      <c r="H207" s="176"/>
      <c r="I207" s="179"/>
      <c r="J207" s="190">
        <f>BK207</f>
        <v>0</v>
      </c>
      <c r="K207" s="176"/>
      <c r="L207" s="181"/>
      <c r="M207" s="182"/>
      <c r="N207" s="183"/>
      <c r="O207" s="183"/>
      <c r="P207" s="184">
        <f>SUM(P208:P209)</f>
        <v>0</v>
      </c>
      <c r="Q207" s="183"/>
      <c r="R207" s="184">
        <f>SUM(R208:R209)</f>
        <v>0</v>
      </c>
      <c r="S207" s="183"/>
      <c r="T207" s="185">
        <f>SUM(T208:T209)</f>
        <v>0</v>
      </c>
      <c r="AR207" s="186" t="s">
        <v>79</v>
      </c>
      <c r="AT207" s="187" t="s">
        <v>70</v>
      </c>
      <c r="AU207" s="187" t="s">
        <v>79</v>
      </c>
      <c r="AY207" s="186" t="s">
        <v>137</v>
      </c>
      <c r="BK207" s="188">
        <f>SUM(BK208:BK209)</f>
        <v>0</v>
      </c>
    </row>
    <row r="208" spans="1:65" s="2" customFormat="1" ht="14.4" customHeight="1">
      <c r="A208" s="33"/>
      <c r="B208" s="34"/>
      <c r="C208" s="191" t="s">
        <v>356</v>
      </c>
      <c r="D208" s="191" t="s">
        <v>139</v>
      </c>
      <c r="E208" s="192" t="s">
        <v>357</v>
      </c>
      <c r="F208" s="193" t="s">
        <v>358</v>
      </c>
      <c r="G208" s="194" t="s">
        <v>359</v>
      </c>
      <c r="H208" s="195">
        <v>268.35500000000002</v>
      </c>
      <c r="I208" s="196"/>
      <c r="J208" s="197">
        <f>ROUND(I208*H208,2)</f>
        <v>0</v>
      </c>
      <c r="K208" s="193" t="s">
        <v>143</v>
      </c>
      <c r="L208" s="38"/>
      <c r="M208" s="198" t="s">
        <v>19</v>
      </c>
      <c r="N208" s="199" t="s">
        <v>42</v>
      </c>
      <c r="O208" s="63"/>
      <c r="P208" s="200">
        <f>O208*H208</f>
        <v>0</v>
      </c>
      <c r="Q208" s="200">
        <v>0</v>
      </c>
      <c r="R208" s="200">
        <f>Q208*H208</f>
        <v>0</v>
      </c>
      <c r="S208" s="200">
        <v>0</v>
      </c>
      <c r="T208" s="201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2" t="s">
        <v>144</v>
      </c>
      <c r="AT208" s="202" t="s">
        <v>139</v>
      </c>
      <c r="AU208" s="202" t="s">
        <v>82</v>
      </c>
      <c r="AY208" s="16" t="s">
        <v>137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6" t="s">
        <v>79</v>
      </c>
      <c r="BK208" s="203">
        <f>ROUND(I208*H208,2)</f>
        <v>0</v>
      </c>
      <c r="BL208" s="16" t="s">
        <v>144</v>
      </c>
      <c r="BM208" s="202" t="s">
        <v>360</v>
      </c>
    </row>
    <row r="209" spans="1:47" s="2" customFormat="1" ht="10.199999999999999">
      <c r="A209" s="33"/>
      <c r="B209" s="34"/>
      <c r="C209" s="35"/>
      <c r="D209" s="204" t="s">
        <v>146</v>
      </c>
      <c r="E209" s="35"/>
      <c r="F209" s="205" t="s">
        <v>361</v>
      </c>
      <c r="G209" s="35"/>
      <c r="H209" s="35"/>
      <c r="I209" s="114"/>
      <c r="J209" s="35"/>
      <c r="K209" s="35"/>
      <c r="L209" s="38"/>
      <c r="M209" s="230"/>
      <c r="N209" s="231"/>
      <c r="O209" s="232"/>
      <c r="P209" s="232"/>
      <c r="Q209" s="232"/>
      <c r="R209" s="232"/>
      <c r="S209" s="232"/>
      <c r="T209" s="23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146</v>
      </c>
      <c r="AU209" s="16" t="s">
        <v>82</v>
      </c>
    </row>
    <row r="210" spans="1:47" s="2" customFormat="1" ht="6.9" customHeight="1">
      <c r="A210" s="33"/>
      <c r="B210" s="46"/>
      <c r="C210" s="47"/>
      <c r="D210" s="47"/>
      <c r="E210" s="47"/>
      <c r="F210" s="47"/>
      <c r="G210" s="47"/>
      <c r="H210" s="47"/>
      <c r="I210" s="141"/>
      <c r="J210" s="47"/>
      <c r="K210" s="47"/>
      <c r="L210" s="38"/>
      <c r="M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</row>
  </sheetData>
  <sheetProtection algorithmName="SHA-512" hashValue="1cUQ0iw2iQmrrHF8Nmzt+1fBh7gb1gqE2F7IQJTxIk+pWBNNwU5l5pUJKEp3WF9Q9UHO833sQ195hwsBv5t03g==" saltValue="zXCM+uHEGIP8oIPtMvMvlJ4dj1PfyW0p5KMHhaKKN5PJbfNnhxvHf62nk4zqE1B2IhSlUO1SDP0y7NeWoQmHmg==" spinCount="100000" sheet="1" objects="1" scenarios="1" formatColumns="0" formatRows="0" autoFilter="0"/>
  <autoFilter ref="C85:K209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81"/>
  <sheetViews>
    <sheetView showGridLines="0" workbookViewId="0">
      <selection activeCell="A260" sqref="A260:XFD260"/>
    </sheetView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85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7-2</v>
      </c>
      <c r="F7" s="360"/>
      <c r="G7" s="360"/>
      <c r="H7" s="360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11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61" t="s">
        <v>362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02" t="s">
        <v>86</v>
      </c>
      <c r="G11" s="33"/>
      <c r="H11" s="33"/>
      <c r="I11" s="116" t="s">
        <v>20</v>
      </c>
      <c r="J11" s="102" t="s">
        <v>19</v>
      </c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02" t="s">
        <v>22</v>
      </c>
      <c r="G12" s="33"/>
      <c r="H12" s="33"/>
      <c r="I12" s="116" t="s">
        <v>23</v>
      </c>
      <c r="J12" s="117" t="str">
        <f>'Rekapitulace stavby'!AN8</f>
        <v>27. 6. 2020</v>
      </c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02" t="s">
        <v>19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6" t="s">
        <v>28</v>
      </c>
      <c r="J15" s="102" t="s">
        <v>19</v>
      </c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63" t="str">
        <f>'Rekapitulace stavby'!E14</f>
        <v>Vyplň údaj</v>
      </c>
      <c r="F18" s="364"/>
      <c r="G18" s="364"/>
      <c r="H18" s="364"/>
      <c r="I18" s="116" t="s">
        <v>28</v>
      </c>
      <c r="J18" s="29" t="str">
        <f>'Rekapitulace stavby'!AN14</f>
        <v>Vyplň údaj</v>
      </c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02" t="s">
        <v>19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6" t="s">
        <v>28</v>
      </c>
      <c r="J21" s="102" t="s">
        <v>19</v>
      </c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02" t="str">
        <f>IF('Rekapitulace stavby'!AN19="","",'Rekapitulace stavby'!AN19)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02" t="str">
        <f>IF('Rekapitulace stavby'!AN20="","",'Rekapitulace stavby'!AN20)</f>
        <v/>
      </c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8"/>
      <c r="B27" s="119"/>
      <c r="C27" s="118"/>
      <c r="D27" s="118"/>
      <c r="E27" s="365" t="s">
        <v>19</v>
      </c>
      <c r="F27" s="365"/>
      <c r="G27" s="365"/>
      <c r="H27" s="365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11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ROUND(J90, 2)</f>
        <v>0</v>
      </c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8" t="s">
        <v>41</v>
      </c>
      <c r="E33" s="113" t="s">
        <v>42</v>
      </c>
      <c r="F33" s="129">
        <f>ROUND((SUM(BE90:BE280)),  2)</f>
        <v>0</v>
      </c>
      <c r="G33" s="33"/>
      <c r="H33" s="33"/>
      <c r="I33" s="130">
        <v>0.21</v>
      </c>
      <c r="J33" s="129">
        <f>ROUND(((SUM(BE90:BE280))*I33),  2)</f>
        <v>0</v>
      </c>
      <c r="K33" s="33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3" t="s">
        <v>43</v>
      </c>
      <c r="F34" s="129">
        <f>ROUND((SUM(BF90:BF280)),  2)</f>
        <v>0</v>
      </c>
      <c r="G34" s="33"/>
      <c r="H34" s="33"/>
      <c r="I34" s="130">
        <v>0.15</v>
      </c>
      <c r="J34" s="129">
        <f>ROUND(((SUM(BF90:BF280))*I34),  2)</f>
        <v>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3" t="s">
        <v>44</v>
      </c>
      <c r="F35" s="129">
        <f>ROUND((SUM(BG90:BG280)),  2)</f>
        <v>0</v>
      </c>
      <c r="G35" s="33"/>
      <c r="H35" s="33"/>
      <c r="I35" s="130">
        <v>0.21</v>
      </c>
      <c r="J35" s="129">
        <f>0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3" t="s">
        <v>45</v>
      </c>
      <c r="F36" s="129">
        <f>ROUND((SUM(BH90:BH280)),  2)</f>
        <v>0</v>
      </c>
      <c r="G36" s="33"/>
      <c r="H36" s="33"/>
      <c r="I36" s="130">
        <v>0.15</v>
      </c>
      <c r="J36" s="129">
        <f>0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46</v>
      </c>
      <c r="F37" s="129">
        <f>ROUND((SUM(BI90:BI280)),  2)</f>
        <v>0</v>
      </c>
      <c r="G37" s="33"/>
      <c r="H37" s="33"/>
      <c r="I37" s="130">
        <v>0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9"/>
      <c r="C40" s="140"/>
      <c r="D40" s="140"/>
      <c r="E40" s="140"/>
      <c r="F40" s="140"/>
      <c r="G40" s="140"/>
      <c r="H40" s="140"/>
      <c r="I40" s="141"/>
      <c r="J40" s="140"/>
      <c r="K40" s="140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42"/>
      <c r="C44" s="143"/>
      <c r="D44" s="143"/>
      <c r="E44" s="143"/>
      <c r="F44" s="143"/>
      <c r="G44" s="143"/>
      <c r="H44" s="143"/>
      <c r="I44" s="144"/>
      <c r="J44" s="143"/>
      <c r="K44" s="143"/>
      <c r="L44" s="11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111</v>
      </c>
      <c r="D45" s="35"/>
      <c r="E45" s="35"/>
      <c r="F45" s="35"/>
      <c r="G45" s="35"/>
      <c r="H45" s="35"/>
      <c r="I45" s="114"/>
      <c r="J45" s="35"/>
      <c r="K45" s="35"/>
      <c r="L45" s="11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14"/>
      <c r="J46" s="35"/>
      <c r="K46" s="35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66" t="str">
        <f>E7</f>
        <v>Poldr P 7-2</v>
      </c>
      <c r="F48" s="367"/>
      <c r="G48" s="367"/>
      <c r="H48" s="367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109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15" t="str">
        <f>E9</f>
        <v>SO 02 - Výpustný objekt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14"/>
      <c r="J51" s="35"/>
      <c r="K51" s="35"/>
      <c r="L51" s="11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6" t="s">
        <v>23</v>
      </c>
      <c r="J52" s="58" t="str">
        <f>IF(J12="","",J12)</f>
        <v>27. 6. 2020</v>
      </c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79999999999999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116" t="s">
        <v>31</v>
      </c>
      <c r="J54" s="31" t="str">
        <f>E21</f>
        <v>GAP Pardubice s.r.o.</v>
      </c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6" t="s">
        <v>34</v>
      </c>
      <c r="J55" s="31" t="str">
        <f>E24</f>
        <v xml:space="preserve"> </v>
      </c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14"/>
      <c r="J56" s="35"/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45" t="s">
        <v>112</v>
      </c>
      <c r="D57" s="146"/>
      <c r="E57" s="146"/>
      <c r="F57" s="146"/>
      <c r="G57" s="146"/>
      <c r="H57" s="146"/>
      <c r="I57" s="147"/>
      <c r="J57" s="148" t="s">
        <v>113</v>
      </c>
      <c r="K57" s="146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14"/>
      <c r="J58" s="35"/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9" t="s">
        <v>69</v>
      </c>
      <c r="D59" s="35"/>
      <c r="E59" s="35"/>
      <c r="F59" s="35"/>
      <c r="G59" s="35"/>
      <c r="H59" s="35"/>
      <c r="I59" s="114"/>
      <c r="J59" s="76">
        <f>J90</f>
        <v>0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114</v>
      </c>
    </row>
    <row r="60" spans="1:47" s="9" customFormat="1" ht="24.9" customHeight="1">
      <c r="B60" s="150"/>
      <c r="C60" s="151"/>
      <c r="D60" s="152" t="s">
        <v>115</v>
      </c>
      <c r="E60" s="153"/>
      <c r="F60" s="153"/>
      <c r="G60" s="153"/>
      <c r="H60" s="153"/>
      <c r="I60" s="154"/>
      <c r="J60" s="155">
        <f>J91</f>
        <v>0</v>
      </c>
      <c r="K60" s="151"/>
      <c r="L60" s="156"/>
    </row>
    <row r="61" spans="1:47" s="10" customFormat="1" ht="19.95" customHeight="1">
      <c r="B61" s="157"/>
      <c r="C61" s="96"/>
      <c r="D61" s="158" t="s">
        <v>116</v>
      </c>
      <c r="E61" s="159"/>
      <c r="F61" s="159"/>
      <c r="G61" s="159"/>
      <c r="H61" s="159"/>
      <c r="I61" s="160"/>
      <c r="J61" s="161">
        <f>J92</f>
        <v>0</v>
      </c>
      <c r="K61" s="96"/>
      <c r="L61" s="162"/>
    </row>
    <row r="62" spans="1:47" s="10" customFormat="1" ht="19.95" customHeight="1">
      <c r="B62" s="157"/>
      <c r="C62" s="96"/>
      <c r="D62" s="158" t="s">
        <v>117</v>
      </c>
      <c r="E62" s="159"/>
      <c r="F62" s="159"/>
      <c r="G62" s="159"/>
      <c r="H62" s="159"/>
      <c r="I62" s="160"/>
      <c r="J62" s="161">
        <f>J140</f>
        <v>0</v>
      </c>
      <c r="K62" s="96"/>
      <c r="L62" s="162"/>
    </row>
    <row r="63" spans="1:47" s="10" customFormat="1" ht="19.95" customHeight="1">
      <c r="B63" s="157"/>
      <c r="C63" s="96"/>
      <c r="D63" s="158" t="s">
        <v>363</v>
      </c>
      <c r="E63" s="159"/>
      <c r="F63" s="159"/>
      <c r="G63" s="159"/>
      <c r="H63" s="159"/>
      <c r="I63" s="160"/>
      <c r="J63" s="161">
        <f>J171</f>
        <v>0</v>
      </c>
      <c r="K63" s="96"/>
      <c r="L63" s="162"/>
    </row>
    <row r="64" spans="1:47" s="10" customFormat="1" ht="19.95" customHeight="1">
      <c r="B64" s="157"/>
      <c r="C64" s="96"/>
      <c r="D64" s="158" t="s">
        <v>118</v>
      </c>
      <c r="E64" s="159"/>
      <c r="F64" s="159"/>
      <c r="G64" s="159"/>
      <c r="H64" s="159"/>
      <c r="I64" s="160"/>
      <c r="J64" s="161">
        <f>J197</f>
        <v>0</v>
      </c>
      <c r="K64" s="96"/>
      <c r="L64" s="162"/>
    </row>
    <row r="65" spans="1:31" s="10" customFormat="1" ht="19.95" customHeight="1">
      <c r="B65" s="157"/>
      <c r="C65" s="96"/>
      <c r="D65" s="158" t="s">
        <v>119</v>
      </c>
      <c r="E65" s="159"/>
      <c r="F65" s="159"/>
      <c r="G65" s="159"/>
      <c r="H65" s="159"/>
      <c r="I65" s="160"/>
      <c r="J65" s="161">
        <f>J220</f>
        <v>0</v>
      </c>
      <c r="K65" s="96"/>
      <c r="L65" s="162"/>
    </row>
    <row r="66" spans="1:31" s="10" customFormat="1" ht="19.95" customHeight="1">
      <c r="B66" s="157"/>
      <c r="C66" s="96"/>
      <c r="D66" s="158" t="s">
        <v>120</v>
      </c>
      <c r="E66" s="159"/>
      <c r="F66" s="159"/>
      <c r="G66" s="159"/>
      <c r="H66" s="159"/>
      <c r="I66" s="160"/>
      <c r="J66" s="161">
        <f>J229</f>
        <v>0</v>
      </c>
      <c r="K66" s="96"/>
      <c r="L66" s="162"/>
    </row>
    <row r="67" spans="1:31" s="10" customFormat="1" ht="19.95" customHeight="1">
      <c r="B67" s="157"/>
      <c r="C67" s="96"/>
      <c r="D67" s="158" t="s">
        <v>121</v>
      </c>
      <c r="E67" s="159"/>
      <c r="F67" s="159"/>
      <c r="G67" s="159"/>
      <c r="H67" s="159"/>
      <c r="I67" s="160"/>
      <c r="J67" s="161">
        <f>J262</f>
        <v>0</v>
      </c>
      <c r="K67" s="96"/>
      <c r="L67" s="162"/>
    </row>
    <row r="68" spans="1:31" s="9" customFormat="1" ht="24.9" customHeight="1">
      <c r="B68" s="150"/>
      <c r="C68" s="151"/>
      <c r="D68" s="152" t="s">
        <v>364</v>
      </c>
      <c r="E68" s="153"/>
      <c r="F68" s="153"/>
      <c r="G68" s="153"/>
      <c r="H68" s="153"/>
      <c r="I68" s="154"/>
      <c r="J68" s="155">
        <f>J265</f>
        <v>0</v>
      </c>
      <c r="K68" s="151"/>
      <c r="L68" s="156"/>
    </row>
    <row r="69" spans="1:31" s="10" customFormat="1" ht="19.95" customHeight="1">
      <c r="B69" s="157"/>
      <c r="C69" s="96"/>
      <c r="D69" s="158" t="s">
        <v>365</v>
      </c>
      <c r="E69" s="159"/>
      <c r="F69" s="159"/>
      <c r="G69" s="159"/>
      <c r="H69" s="159"/>
      <c r="I69" s="160"/>
      <c r="J69" s="161">
        <f>J266</f>
        <v>0</v>
      </c>
      <c r="K69" s="96"/>
      <c r="L69" s="162"/>
    </row>
    <row r="70" spans="1:31" s="10" customFormat="1" ht="19.95" customHeight="1">
      <c r="B70" s="157"/>
      <c r="C70" s="96"/>
      <c r="D70" s="158" t="s">
        <v>366</v>
      </c>
      <c r="E70" s="159"/>
      <c r="F70" s="159"/>
      <c r="G70" s="159"/>
      <c r="H70" s="159"/>
      <c r="I70" s="160"/>
      <c r="J70" s="161">
        <f>J274</f>
        <v>0</v>
      </c>
      <c r="K70" s="96"/>
      <c r="L70" s="162"/>
    </row>
    <row r="71" spans="1:31" s="2" customFormat="1" ht="21.75" customHeight="1">
      <c r="A71" s="33"/>
      <c r="B71" s="34"/>
      <c r="C71" s="35"/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" customHeight="1">
      <c r="A72" s="33"/>
      <c r="B72" s="46"/>
      <c r="C72" s="47"/>
      <c r="D72" s="47"/>
      <c r="E72" s="47"/>
      <c r="F72" s="47"/>
      <c r="G72" s="47"/>
      <c r="H72" s="47"/>
      <c r="I72" s="141"/>
      <c r="J72" s="47"/>
      <c r="K72" s="47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6" spans="1:31" s="2" customFormat="1" ht="6.9" customHeight="1">
      <c r="A76" s="33"/>
      <c r="B76" s="48"/>
      <c r="C76" s="49"/>
      <c r="D76" s="49"/>
      <c r="E76" s="49"/>
      <c r="F76" s="49"/>
      <c r="G76" s="49"/>
      <c r="H76" s="49"/>
      <c r="I76" s="144"/>
      <c r="J76" s="49"/>
      <c r="K76" s="49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24.9" customHeight="1">
      <c r="A77" s="33"/>
      <c r="B77" s="34"/>
      <c r="C77" s="22" t="s">
        <v>122</v>
      </c>
      <c r="D77" s="35"/>
      <c r="E77" s="35"/>
      <c r="F77" s="35"/>
      <c r="G77" s="35"/>
      <c r="H77" s="35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" customHeight="1">
      <c r="A78" s="33"/>
      <c r="B78" s="34"/>
      <c r="C78" s="35"/>
      <c r="D78" s="35"/>
      <c r="E78" s="35"/>
      <c r="F78" s="35"/>
      <c r="G78" s="35"/>
      <c r="H78" s="35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16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4.4" customHeight="1">
      <c r="A80" s="33"/>
      <c r="B80" s="34"/>
      <c r="C80" s="35"/>
      <c r="D80" s="35"/>
      <c r="E80" s="366" t="str">
        <f>E7</f>
        <v>Poldr P 7-2</v>
      </c>
      <c r="F80" s="367"/>
      <c r="G80" s="367"/>
      <c r="H80" s="367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109</v>
      </c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4.4" customHeight="1">
      <c r="A82" s="33"/>
      <c r="B82" s="34"/>
      <c r="C82" s="35"/>
      <c r="D82" s="35"/>
      <c r="E82" s="315" t="str">
        <f>E9</f>
        <v>SO 02 - Výpustný objekt</v>
      </c>
      <c r="F82" s="368"/>
      <c r="G82" s="368"/>
      <c r="H82" s="368"/>
      <c r="I82" s="114"/>
      <c r="J82" s="35"/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2" customHeight="1">
      <c r="A84" s="33"/>
      <c r="B84" s="34"/>
      <c r="C84" s="28" t="s">
        <v>21</v>
      </c>
      <c r="D84" s="35"/>
      <c r="E84" s="35"/>
      <c r="F84" s="26" t="str">
        <f>F12</f>
        <v xml:space="preserve"> </v>
      </c>
      <c r="G84" s="35"/>
      <c r="H84" s="35"/>
      <c r="I84" s="116" t="s">
        <v>23</v>
      </c>
      <c r="J84" s="58" t="str">
        <f>IF(J12="","",J12)</f>
        <v>27. 6. 2020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6.9" customHeight="1">
      <c r="A85" s="33"/>
      <c r="B85" s="34"/>
      <c r="C85" s="35"/>
      <c r="D85" s="35"/>
      <c r="E85" s="35"/>
      <c r="F85" s="35"/>
      <c r="G85" s="35"/>
      <c r="H85" s="35"/>
      <c r="I85" s="114"/>
      <c r="J85" s="35"/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40.799999999999997" customHeight="1">
      <c r="A86" s="33"/>
      <c r="B86" s="34"/>
      <c r="C86" s="28" t="s">
        <v>25</v>
      </c>
      <c r="D86" s="35"/>
      <c r="E86" s="35"/>
      <c r="F86" s="26" t="str">
        <f>E15</f>
        <v>ČR-SPÚ, Pobočka Svitavy</v>
      </c>
      <c r="G86" s="35"/>
      <c r="H86" s="35"/>
      <c r="I86" s="116" t="s">
        <v>31</v>
      </c>
      <c r="J86" s="31" t="str">
        <f>E21</f>
        <v>GAP Pardubice s.r.o.</v>
      </c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15.6" customHeight="1">
      <c r="A87" s="33"/>
      <c r="B87" s="34"/>
      <c r="C87" s="28" t="s">
        <v>29</v>
      </c>
      <c r="D87" s="35"/>
      <c r="E87" s="35"/>
      <c r="F87" s="26" t="str">
        <f>IF(E18="","",E18)</f>
        <v>Vyplň údaj</v>
      </c>
      <c r="G87" s="35"/>
      <c r="H87" s="35"/>
      <c r="I87" s="116" t="s">
        <v>34</v>
      </c>
      <c r="J87" s="31" t="str">
        <f>E24</f>
        <v xml:space="preserve"> </v>
      </c>
      <c r="K87" s="35"/>
      <c r="L87" s="11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0.3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11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11" customFormat="1" ht="29.25" customHeight="1">
      <c r="A89" s="163"/>
      <c r="B89" s="164"/>
      <c r="C89" s="165" t="s">
        <v>123</v>
      </c>
      <c r="D89" s="166" t="s">
        <v>56</v>
      </c>
      <c r="E89" s="166" t="s">
        <v>52</v>
      </c>
      <c r="F89" s="166" t="s">
        <v>53</v>
      </c>
      <c r="G89" s="166" t="s">
        <v>124</v>
      </c>
      <c r="H89" s="166" t="s">
        <v>125</v>
      </c>
      <c r="I89" s="167" t="s">
        <v>126</v>
      </c>
      <c r="J89" s="166" t="s">
        <v>113</v>
      </c>
      <c r="K89" s="168" t="s">
        <v>127</v>
      </c>
      <c r="L89" s="169"/>
      <c r="M89" s="67" t="s">
        <v>19</v>
      </c>
      <c r="N89" s="68" t="s">
        <v>41</v>
      </c>
      <c r="O89" s="68" t="s">
        <v>128</v>
      </c>
      <c r="P89" s="68" t="s">
        <v>129</v>
      </c>
      <c r="Q89" s="68" t="s">
        <v>130</v>
      </c>
      <c r="R89" s="68" t="s">
        <v>131</v>
      </c>
      <c r="S89" s="68" t="s">
        <v>132</v>
      </c>
      <c r="T89" s="69" t="s">
        <v>133</v>
      </c>
      <c r="U89" s="163"/>
      <c r="V89" s="163"/>
      <c r="W89" s="163"/>
      <c r="X89" s="163"/>
      <c r="Y89" s="163"/>
      <c r="Z89" s="163"/>
      <c r="AA89" s="163"/>
      <c r="AB89" s="163"/>
      <c r="AC89" s="163"/>
      <c r="AD89" s="163"/>
      <c r="AE89" s="163"/>
    </row>
    <row r="90" spans="1:65" s="2" customFormat="1" ht="22.8" customHeight="1">
      <c r="A90" s="33"/>
      <c r="B90" s="34"/>
      <c r="C90" s="74" t="s">
        <v>134</v>
      </c>
      <c r="D90" s="35"/>
      <c r="E90" s="35"/>
      <c r="F90" s="35"/>
      <c r="G90" s="35"/>
      <c r="H90" s="35"/>
      <c r="I90" s="114"/>
      <c r="J90" s="170">
        <f>BK90</f>
        <v>0</v>
      </c>
      <c r="K90" s="35"/>
      <c r="L90" s="38"/>
      <c r="M90" s="70"/>
      <c r="N90" s="171"/>
      <c r="O90" s="71"/>
      <c r="P90" s="172">
        <f>P91+P265</f>
        <v>0</v>
      </c>
      <c r="Q90" s="71"/>
      <c r="R90" s="172">
        <f>R91+R265</f>
        <v>297.12389827999993</v>
      </c>
      <c r="S90" s="71"/>
      <c r="T90" s="173">
        <f>T91+T265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70</v>
      </c>
      <c r="AU90" s="16" t="s">
        <v>114</v>
      </c>
      <c r="BK90" s="174">
        <f>BK91+BK265</f>
        <v>0</v>
      </c>
    </row>
    <row r="91" spans="1:65" s="12" customFormat="1" ht="25.95" customHeight="1">
      <c r="B91" s="175"/>
      <c r="C91" s="176"/>
      <c r="D91" s="177" t="s">
        <v>70</v>
      </c>
      <c r="E91" s="178" t="s">
        <v>135</v>
      </c>
      <c r="F91" s="178" t="s">
        <v>136</v>
      </c>
      <c r="G91" s="176"/>
      <c r="H91" s="176"/>
      <c r="I91" s="179"/>
      <c r="J91" s="180">
        <f>BK91</f>
        <v>0</v>
      </c>
      <c r="K91" s="176"/>
      <c r="L91" s="181"/>
      <c r="M91" s="182"/>
      <c r="N91" s="183"/>
      <c r="O91" s="183"/>
      <c r="P91" s="184">
        <f>P92+P140+P171+P197+P220+P229+P262</f>
        <v>0</v>
      </c>
      <c r="Q91" s="183"/>
      <c r="R91" s="184">
        <f>R92+R140+R171+R197+R220+R229+R262</f>
        <v>297.09397342999995</v>
      </c>
      <c r="S91" s="183"/>
      <c r="T91" s="185">
        <f>T92+T140+T171+T197+T220+T229+T262</f>
        <v>0</v>
      </c>
      <c r="AR91" s="186" t="s">
        <v>79</v>
      </c>
      <c r="AT91" s="187" t="s">
        <v>70</v>
      </c>
      <c r="AU91" s="187" t="s">
        <v>71</v>
      </c>
      <c r="AY91" s="186" t="s">
        <v>137</v>
      </c>
      <c r="BK91" s="188">
        <f>BK92+BK140+BK171+BK197+BK220+BK229+BK262</f>
        <v>0</v>
      </c>
    </row>
    <row r="92" spans="1:65" s="12" customFormat="1" ht="22.8" customHeight="1">
      <c r="B92" s="175"/>
      <c r="C92" s="176"/>
      <c r="D92" s="177" t="s">
        <v>70</v>
      </c>
      <c r="E92" s="189" t="s">
        <v>79</v>
      </c>
      <c r="F92" s="189" t="s">
        <v>138</v>
      </c>
      <c r="G92" s="176"/>
      <c r="H92" s="176"/>
      <c r="I92" s="179"/>
      <c r="J92" s="190">
        <f>BK92</f>
        <v>0</v>
      </c>
      <c r="K92" s="176"/>
      <c r="L92" s="181"/>
      <c r="M92" s="182"/>
      <c r="N92" s="183"/>
      <c r="O92" s="183"/>
      <c r="P92" s="184">
        <f>SUM(P93:P139)</f>
        <v>0</v>
      </c>
      <c r="Q92" s="183"/>
      <c r="R92" s="184">
        <f>SUM(R93:R139)</f>
        <v>1.0125456000000002</v>
      </c>
      <c r="S92" s="183"/>
      <c r="T92" s="185">
        <f>SUM(T93:T139)</f>
        <v>0</v>
      </c>
      <c r="AR92" s="186" t="s">
        <v>79</v>
      </c>
      <c r="AT92" s="187" t="s">
        <v>70</v>
      </c>
      <c r="AU92" s="187" t="s">
        <v>79</v>
      </c>
      <c r="AY92" s="186" t="s">
        <v>137</v>
      </c>
      <c r="BK92" s="188">
        <f>SUM(BK93:BK139)</f>
        <v>0</v>
      </c>
    </row>
    <row r="93" spans="1:65" s="2" customFormat="1" ht="14.4" customHeight="1">
      <c r="A93" s="33"/>
      <c r="B93" s="34"/>
      <c r="C93" s="191" t="s">
        <v>79</v>
      </c>
      <c r="D93" s="191" t="s">
        <v>139</v>
      </c>
      <c r="E93" s="192" t="s">
        <v>367</v>
      </c>
      <c r="F93" s="193" t="s">
        <v>368</v>
      </c>
      <c r="G93" s="194" t="s">
        <v>317</v>
      </c>
      <c r="H93" s="195">
        <v>44</v>
      </c>
      <c r="I93" s="196"/>
      <c r="J93" s="197">
        <f>ROUND(I93*H93,2)</f>
        <v>0</v>
      </c>
      <c r="K93" s="193" t="s">
        <v>143</v>
      </c>
      <c r="L93" s="38"/>
      <c r="M93" s="198" t="s">
        <v>19</v>
      </c>
      <c r="N93" s="199" t="s">
        <v>42</v>
      </c>
      <c r="O93" s="63"/>
      <c r="P93" s="200">
        <f>O93*H93</f>
        <v>0</v>
      </c>
      <c r="Q93" s="200">
        <v>2.1930000000000002E-2</v>
      </c>
      <c r="R93" s="200">
        <f>Q93*H93</f>
        <v>0.96492000000000011</v>
      </c>
      <c r="S93" s="200">
        <v>0</v>
      </c>
      <c r="T93" s="201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202" t="s">
        <v>144</v>
      </c>
      <c r="AT93" s="202" t="s">
        <v>139</v>
      </c>
      <c r="AU93" s="202" t="s">
        <v>82</v>
      </c>
      <c r="AY93" s="16" t="s">
        <v>137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6" t="s">
        <v>79</v>
      </c>
      <c r="BK93" s="203">
        <f>ROUND(I93*H93,2)</f>
        <v>0</v>
      </c>
      <c r="BL93" s="16" t="s">
        <v>144</v>
      </c>
      <c r="BM93" s="202" t="s">
        <v>369</v>
      </c>
    </row>
    <row r="94" spans="1:65" s="2" customFormat="1" ht="10.199999999999999">
      <c r="A94" s="33"/>
      <c r="B94" s="34"/>
      <c r="C94" s="35"/>
      <c r="D94" s="204" t="s">
        <v>146</v>
      </c>
      <c r="E94" s="35"/>
      <c r="F94" s="205" t="s">
        <v>370</v>
      </c>
      <c r="G94" s="35"/>
      <c r="H94" s="35"/>
      <c r="I94" s="114"/>
      <c r="J94" s="35"/>
      <c r="K94" s="35"/>
      <c r="L94" s="38"/>
      <c r="M94" s="206"/>
      <c r="N94" s="207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146</v>
      </c>
      <c r="AU94" s="16" t="s">
        <v>82</v>
      </c>
    </row>
    <row r="95" spans="1:65" s="2" customFormat="1" ht="14.4" customHeight="1">
      <c r="A95" s="33"/>
      <c r="B95" s="34"/>
      <c r="C95" s="191" t="s">
        <v>82</v>
      </c>
      <c r="D95" s="191" t="s">
        <v>139</v>
      </c>
      <c r="E95" s="192" t="s">
        <v>371</v>
      </c>
      <c r="F95" s="193" t="s">
        <v>372</v>
      </c>
      <c r="G95" s="194" t="s">
        <v>373</v>
      </c>
      <c r="H95" s="195">
        <v>500</v>
      </c>
      <c r="I95" s="196"/>
      <c r="J95" s="197">
        <f>ROUND(I95*H95,2)</f>
        <v>0</v>
      </c>
      <c r="K95" s="193" t="s">
        <v>143</v>
      </c>
      <c r="L95" s="38"/>
      <c r="M95" s="198" t="s">
        <v>19</v>
      </c>
      <c r="N95" s="199" t="s">
        <v>42</v>
      </c>
      <c r="O95" s="63"/>
      <c r="P95" s="200">
        <f>O95*H95</f>
        <v>0</v>
      </c>
      <c r="Q95" s="200">
        <v>3.0000000000000001E-5</v>
      </c>
      <c r="R95" s="200">
        <f>Q95*H95</f>
        <v>1.5000000000000001E-2</v>
      </c>
      <c r="S95" s="200">
        <v>0</v>
      </c>
      <c r="T95" s="201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02" t="s">
        <v>144</v>
      </c>
      <c r="AT95" s="202" t="s">
        <v>139</v>
      </c>
      <c r="AU95" s="202" t="s">
        <v>82</v>
      </c>
      <c r="AY95" s="16" t="s">
        <v>137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6" t="s">
        <v>79</v>
      </c>
      <c r="BK95" s="203">
        <f>ROUND(I95*H95,2)</f>
        <v>0</v>
      </c>
      <c r="BL95" s="16" t="s">
        <v>144</v>
      </c>
      <c r="BM95" s="202" t="s">
        <v>374</v>
      </c>
    </row>
    <row r="96" spans="1:65" s="2" customFormat="1" ht="10.199999999999999">
      <c r="A96" s="33"/>
      <c r="B96" s="34"/>
      <c r="C96" s="35"/>
      <c r="D96" s="204" t="s">
        <v>146</v>
      </c>
      <c r="E96" s="35"/>
      <c r="F96" s="205" t="s">
        <v>375</v>
      </c>
      <c r="G96" s="35"/>
      <c r="H96" s="35"/>
      <c r="I96" s="114"/>
      <c r="J96" s="35"/>
      <c r="K96" s="35"/>
      <c r="L96" s="38"/>
      <c r="M96" s="206"/>
      <c r="N96" s="207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146</v>
      </c>
      <c r="AU96" s="16" t="s">
        <v>82</v>
      </c>
    </row>
    <row r="97" spans="1:65" s="2" customFormat="1" ht="14.4" customHeight="1">
      <c r="A97" s="33"/>
      <c r="B97" s="34"/>
      <c r="C97" s="191" t="s">
        <v>156</v>
      </c>
      <c r="D97" s="191" t="s">
        <v>139</v>
      </c>
      <c r="E97" s="192" t="s">
        <v>170</v>
      </c>
      <c r="F97" s="193" t="s">
        <v>171</v>
      </c>
      <c r="G97" s="194" t="s">
        <v>159</v>
      </c>
      <c r="H97" s="195">
        <v>145.70099999999999</v>
      </c>
      <c r="I97" s="196"/>
      <c r="J97" s="197">
        <f>ROUND(I97*H97,2)</f>
        <v>0</v>
      </c>
      <c r="K97" s="193" t="s">
        <v>143</v>
      </c>
      <c r="L97" s="38"/>
      <c r="M97" s="198" t="s">
        <v>19</v>
      </c>
      <c r="N97" s="199" t="s">
        <v>42</v>
      </c>
      <c r="O97" s="63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02" t="s">
        <v>144</v>
      </c>
      <c r="AT97" s="202" t="s">
        <v>139</v>
      </c>
      <c r="AU97" s="202" t="s">
        <v>82</v>
      </c>
      <c r="AY97" s="16" t="s">
        <v>137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6" t="s">
        <v>79</v>
      </c>
      <c r="BK97" s="203">
        <f>ROUND(I97*H97,2)</f>
        <v>0</v>
      </c>
      <c r="BL97" s="16" t="s">
        <v>144</v>
      </c>
      <c r="BM97" s="202" t="s">
        <v>376</v>
      </c>
    </row>
    <row r="98" spans="1:65" s="2" customFormat="1" ht="19.2">
      <c r="A98" s="33"/>
      <c r="B98" s="34"/>
      <c r="C98" s="35"/>
      <c r="D98" s="204" t="s">
        <v>146</v>
      </c>
      <c r="E98" s="35"/>
      <c r="F98" s="205" t="s">
        <v>173</v>
      </c>
      <c r="G98" s="35"/>
      <c r="H98" s="35"/>
      <c r="I98" s="114"/>
      <c r="J98" s="35"/>
      <c r="K98" s="35"/>
      <c r="L98" s="38"/>
      <c r="M98" s="206"/>
      <c r="N98" s="207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146</v>
      </c>
      <c r="AU98" s="16" t="s">
        <v>82</v>
      </c>
    </row>
    <row r="99" spans="1:65" s="13" customFormat="1" ht="10.199999999999999">
      <c r="B99" s="208"/>
      <c r="C99" s="209"/>
      <c r="D99" s="204" t="s">
        <v>148</v>
      </c>
      <c r="E99" s="210" t="s">
        <v>19</v>
      </c>
      <c r="F99" s="211" t="s">
        <v>377</v>
      </c>
      <c r="G99" s="209"/>
      <c r="H99" s="212">
        <v>16.41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148</v>
      </c>
      <c r="AU99" s="218" t="s">
        <v>82</v>
      </c>
      <c r="AV99" s="13" t="s">
        <v>82</v>
      </c>
      <c r="AW99" s="13" t="s">
        <v>33</v>
      </c>
      <c r="AX99" s="13" t="s">
        <v>71</v>
      </c>
      <c r="AY99" s="218" t="s">
        <v>137</v>
      </c>
    </row>
    <row r="100" spans="1:65" s="13" customFormat="1" ht="10.199999999999999">
      <c r="B100" s="208"/>
      <c r="C100" s="209"/>
      <c r="D100" s="204" t="s">
        <v>148</v>
      </c>
      <c r="E100" s="210" t="s">
        <v>19</v>
      </c>
      <c r="F100" s="211" t="s">
        <v>378</v>
      </c>
      <c r="G100" s="209"/>
      <c r="H100" s="212">
        <v>76.23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148</v>
      </c>
      <c r="AU100" s="218" t="s">
        <v>82</v>
      </c>
      <c r="AV100" s="13" t="s">
        <v>82</v>
      </c>
      <c r="AW100" s="13" t="s">
        <v>33</v>
      </c>
      <c r="AX100" s="13" t="s">
        <v>71</v>
      </c>
      <c r="AY100" s="218" t="s">
        <v>137</v>
      </c>
    </row>
    <row r="101" spans="1:65" s="13" customFormat="1" ht="10.199999999999999">
      <c r="B101" s="208"/>
      <c r="C101" s="209"/>
      <c r="D101" s="204" t="s">
        <v>148</v>
      </c>
      <c r="E101" s="210" t="s">
        <v>19</v>
      </c>
      <c r="F101" s="211" t="s">
        <v>379</v>
      </c>
      <c r="G101" s="209"/>
      <c r="H101" s="212">
        <v>21.888000000000002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148</v>
      </c>
      <c r="AU101" s="218" t="s">
        <v>82</v>
      </c>
      <c r="AV101" s="13" t="s">
        <v>82</v>
      </c>
      <c r="AW101" s="13" t="s">
        <v>33</v>
      </c>
      <c r="AX101" s="13" t="s">
        <v>71</v>
      </c>
      <c r="AY101" s="218" t="s">
        <v>137</v>
      </c>
    </row>
    <row r="102" spans="1:65" s="13" customFormat="1" ht="10.199999999999999">
      <c r="B102" s="208"/>
      <c r="C102" s="209"/>
      <c r="D102" s="204" t="s">
        <v>148</v>
      </c>
      <c r="E102" s="210" t="s">
        <v>19</v>
      </c>
      <c r="F102" s="211" t="s">
        <v>380</v>
      </c>
      <c r="G102" s="209"/>
      <c r="H102" s="212">
        <v>7.8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148</v>
      </c>
      <c r="AU102" s="218" t="s">
        <v>82</v>
      </c>
      <c r="AV102" s="13" t="s">
        <v>82</v>
      </c>
      <c r="AW102" s="13" t="s">
        <v>33</v>
      </c>
      <c r="AX102" s="13" t="s">
        <v>71</v>
      </c>
      <c r="AY102" s="218" t="s">
        <v>137</v>
      </c>
    </row>
    <row r="103" spans="1:65" s="13" customFormat="1" ht="10.199999999999999">
      <c r="B103" s="208"/>
      <c r="C103" s="209"/>
      <c r="D103" s="204" t="s">
        <v>148</v>
      </c>
      <c r="E103" s="210" t="s">
        <v>19</v>
      </c>
      <c r="F103" s="211" t="s">
        <v>381</v>
      </c>
      <c r="G103" s="209"/>
      <c r="H103" s="212">
        <v>23.338000000000001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148</v>
      </c>
      <c r="AU103" s="218" t="s">
        <v>82</v>
      </c>
      <c r="AV103" s="13" t="s">
        <v>82</v>
      </c>
      <c r="AW103" s="13" t="s">
        <v>33</v>
      </c>
      <c r="AX103" s="13" t="s">
        <v>71</v>
      </c>
      <c r="AY103" s="218" t="s">
        <v>137</v>
      </c>
    </row>
    <row r="104" spans="1:65" s="13" customFormat="1" ht="10.199999999999999">
      <c r="B104" s="208"/>
      <c r="C104" s="209"/>
      <c r="D104" s="204" t="s">
        <v>148</v>
      </c>
      <c r="E104" s="210" t="s">
        <v>19</v>
      </c>
      <c r="F104" s="211" t="s">
        <v>382</v>
      </c>
      <c r="G104" s="209"/>
      <c r="H104" s="212">
        <v>3.5000000000000003E-2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148</v>
      </c>
      <c r="AU104" s="218" t="s">
        <v>82</v>
      </c>
      <c r="AV104" s="13" t="s">
        <v>82</v>
      </c>
      <c r="AW104" s="13" t="s">
        <v>33</v>
      </c>
      <c r="AX104" s="13" t="s">
        <v>71</v>
      </c>
      <c r="AY104" s="218" t="s">
        <v>137</v>
      </c>
    </row>
    <row r="105" spans="1:65" s="2" customFormat="1" ht="22.8">
      <c r="A105" s="33"/>
      <c r="B105" s="34"/>
      <c r="C105" s="191" t="s">
        <v>144</v>
      </c>
      <c r="D105" s="191" t="s">
        <v>139</v>
      </c>
      <c r="E105" s="192" t="s">
        <v>383</v>
      </c>
      <c r="F105" s="193" t="s">
        <v>384</v>
      </c>
      <c r="G105" s="194" t="s">
        <v>159</v>
      </c>
      <c r="H105" s="195">
        <v>40.58</v>
      </c>
      <c r="I105" s="196"/>
      <c r="J105" s="197">
        <f>ROUND(I105*H105,2)</f>
        <v>0</v>
      </c>
      <c r="K105" s="193" t="s">
        <v>143</v>
      </c>
      <c r="L105" s="38"/>
      <c r="M105" s="198" t="s">
        <v>19</v>
      </c>
      <c r="N105" s="199" t="s">
        <v>42</v>
      </c>
      <c r="O105" s="63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02" t="s">
        <v>144</v>
      </c>
      <c r="AT105" s="202" t="s">
        <v>139</v>
      </c>
      <c r="AU105" s="202" t="s">
        <v>82</v>
      </c>
      <c r="AY105" s="16" t="s">
        <v>137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6" t="s">
        <v>79</v>
      </c>
      <c r="BK105" s="203">
        <f>ROUND(I105*H105,2)</f>
        <v>0</v>
      </c>
      <c r="BL105" s="16" t="s">
        <v>144</v>
      </c>
      <c r="BM105" s="202" t="s">
        <v>385</v>
      </c>
    </row>
    <row r="106" spans="1:65" s="2" customFormat="1" ht="19.2">
      <c r="A106" s="33"/>
      <c r="B106" s="34"/>
      <c r="C106" s="35"/>
      <c r="D106" s="204" t="s">
        <v>146</v>
      </c>
      <c r="E106" s="35"/>
      <c r="F106" s="205" t="s">
        <v>386</v>
      </c>
      <c r="G106" s="35"/>
      <c r="H106" s="35"/>
      <c r="I106" s="114"/>
      <c r="J106" s="35"/>
      <c r="K106" s="35"/>
      <c r="L106" s="38"/>
      <c r="M106" s="206"/>
      <c r="N106" s="207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146</v>
      </c>
      <c r="AU106" s="16" t="s">
        <v>82</v>
      </c>
    </row>
    <row r="107" spans="1:65" s="13" customFormat="1" ht="10.199999999999999">
      <c r="B107" s="208"/>
      <c r="C107" s="209"/>
      <c r="D107" s="204" t="s">
        <v>148</v>
      </c>
      <c r="E107" s="210" t="s">
        <v>19</v>
      </c>
      <c r="F107" s="211" t="s">
        <v>387</v>
      </c>
      <c r="G107" s="209"/>
      <c r="H107" s="212">
        <v>17.100000000000001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148</v>
      </c>
      <c r="AU107" s="218" t="s">
        <v>82</v>
      </c>
      <c r="AV107" s="13" t="s">
        <v>82</v>
      </c>
      <c r="AW107" s="13" t="s">
        <v>33</v>
      </c>
      <c r="AX107" s="13" t="s">
        <v>71</v>
      </c>
      <c r="AY107" s="218" t="s">
        <v>137</v>
      </c>
    </row>
    <row r="108" spans="1:65" s="13" customFormat="1" ht="10.199999999999999">
      <c r="B108" s="208"/>
      <c r="C108" s="209"/>
      <c r="D108" s="204" t="s">
        <v>148</v>
      </c>
      <c r="E108" s="210" t="s">
        <v>19</v>
      </c>
      <c r="F108" s="211" t="s">
        <v>388</v>
      </c>
      <c r="G108" s="209"/>
      <c r="H108" s="212">
        <v>23.48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148</v>
      </c>
      <c r="AU108" s="218" t="s">
        <v>82</v>
      </c>
      <c r="AV108" s="13" t="s">
        <v>82</v>
      </c>
      <c r="AW108" s="13" t="s">
        <v>33</v>
      </c>
      <c r="AX108" s="13" t="s">
        <v>71</v>
      </c>
      <c r="AY108" s="218" t="s">
        <v>137</v>
      </c>
    </row>
    <row r="109" spans="1:65" s="2" customFormat="1" ht="22.8">
      <c r="A109" s="33"/>
      <c r="B109" s="34"/>
      <c r="C109" s="191" t="s">
        <v>169</v>
      </c>
      <c r="D109" s="191" t="s">
        <v>139</v>
      </c>
      <c r="E109" s="192" t="s">
        <v>389</v>
      </c>
      <c r="F109" s="193" t="s">
        <v>390</v>
      </c>
      <c r="G109" s="194" t="s">
        <v>159</v>
      </c>
      <c r="H109" s="195">
        <v>1.9</v>
      </c>
      <c r="I109" s="196"/>
      <c r="J109" s="197">
        <f>ROUND(I109*H109,2)</f>
        <v>0</v>
      </c>
      <c r="K109" s="193" t="s">
        <v>143</v>
      </c>
      <c r="L109" s="38"/>
      <c r="M109" s="198" t="s">
        <v>19</v>
      </c>
      <c r="N109" s="199" t="s">
        <v>42</v>
      </c>
      <c r="O109" s="63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202" t="s">
        <v>144</v>
      </c>
      <c r="AT109" s="202" t="s">
        <v>139</v>
      </c>
      <c r="AU109" s="202" t="s">
        <v>82</v>
      </c>
      <c r="AY109" s="16" t="s">
        <v>137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6" t="s">
        <v>79</v>
      </c>
      <c r="BK109" s="203">
        <f>ROUND(I109*H109,2)</f>
        <v>0</v>
      </c>
      <c r="BL109" s="16" t="s">
        <v>144</v>
      </c>
      <c r="BM109" s="202" t="s">
        <v>391</v>
      </c>
    </row>
    <row r="110" spans="1:65" s="2" customFormat="1" ht="19.2">
      <c r="A110" s="33"/>
      <c r="B110" s="34"/>
      <c r="C110" s="35"/>
      <c r="D110" s="204" t="s">
        <v>146</v>
      </c>
      <c r="E110" s="35"/>
      <c r="F110" s="205" t="s">
        <v>392</v>
      </c>
      <c r="G110" s="35"/>
      <c r="H110" s="35"/>
      <c r="I110" s="114"/>
      <c r="J110" s="35"/>
      <c r="K110" s="35"/>
      <c r="L110" s="38"/>
      <c r="M110" s="206"/>
      <c r="N110" s="207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146</v>
      </c>
      <c r="AU110" s="16" t="s">
        <v>82</v>
      </c>
    </row>
    <row r="111" spans="1:65" s="13" customFormat="1" ht="10.199999999999999">
      <c r="B111" s="208"/>
      <c r="C111" s="209"/>
      <c r="D111" s="204" t="s">
        <v>148</v>
      </c>
      <c r="E111" s="210" t="s">
        <v>19</v>
      </c>
      <c r="F111" s="211" t="s">
        <v>393</v>
      </c>
      <c r="G111" s="209"/>
      <c r="H111" s="212">
        <v>1.9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148</v>
      </c>
      <c r="AU111" s="218" t="s">
        <v>82</v>
      </c>
      <c r="AV111" s="13" t="s">
        <v>82</v>
      </c>
      <c r="AW111" s="13" t="s">
        <v>33</v>
      </c>
      <c r="AX111" s="13" t="s">
        <v>71</v>
      </c>
      <c r="AY111" s="218" t="s">
        <v>137</v>
      </c>
    </row>
    <row r="112" spans="1:65" s="2" customFormat="1" ht="14.4" customHeight="1">
      <c r="A112" s="33"/>
      <c r="B112" s="34"/>
      <c r="C112" s="191" t="s">
        <v>176</v>
      </c>
      <c r="D112" s="191" t="s">
        <v>139</v>
      </c>
      <c r="E112" s="192" t="s">
        <v>394</v>
      </c>
      <c r="F112" s="193" t="s">
        <v>395</v>
      </c>
      <c r="G112" s="194" t="s">
        <v>142</v>
      </c>
      <c r="H112" s="195">
        <v>38.840000000000003</v>
      </c>
      <c r="I112" s="196"/>
      <c r="J112" s="197">
        <f>ROUND(I112*H112,2)</f>
        <v>0</v>
      </c>
      <c r="K112" s="193" t="s">
        <v>143</v>
      </c>
      <c r="L112" s="38"/>
      <c r="M112" s="198" t="s">
        <v>19</v>
      </c>
      <c r="N112" s="199" t="s">
        <v>42</v>
      </c>
      <c r="O112" s="63"/>
      <c r="P112" s="200">
        <f>O112*H112</f>
        <v>0</v>
      </c>
      <c r="Q112" s="200">
        <v>8.4000000000000003E-4</v>
      </c>
      <c r="R112" s="200">
        <f>Q112*H112</f>
        <v>3.2625600000000005E-2</v>
      </c>
      <c r="S112" s="200">
        <v>0</v>
      </c>
      <c r="T112" s="201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202" t="s">
        <v>144</v>
      </c>
      <c r="AT112" s="202" t="s">
        <v>139</v>
      </c>
      <c r="AU112" s="202" t="s">
        <v>82</v>
      </c>
      <c r="AY112" s="16" t="s">
        <v>137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6" t="s">
        <v>79</v>
      </c>
      <c r="BK112" s="203">
        <f>ROUND(I112*H112,2)</f>
        <v>0</v>
      </c>
      <c r="BL112" s="16" t="s">
        <v>144</v>
      </c>
      <c r="BM112" s="202" t="s">
        <v>396</v>
      </c>
    </row>
    <row r="113" spans="1:65" s="2" customFormat="1" ht="19.2">
      <c r="A113" s="33"/>
      <c r="B113" s="34"/>
      <c r="C113" s="35"/>
      <c r="D113" s="204" t="s">
        <v>146</v>
      </c>
      <c r="E113" s="35"/>
      <c r="F113" s="205" t="s">
        <v>397</v>
      </c>
      <c r="G113" s="35"/>
      <c r="H113" s="35"/>
      <c r="I113" s="114"/>
      <c r="J113" s="35"/>
      <c r="K113" s="35"/>
      <c r="L113" s="38"/>
      <c r="M113" s="206"/>
      <c r="N113" s="207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146</v>
      </c>
      <c r="AU113" s="16" t="s">
        <v>82</v>
      </c>
    </row>
    <row r="114" spans="1:65" s="13" customFormat="1" ht="10.199999999999999">
      <c r="B114" s="208"/>
      <c r="C114" s="209"/>
      <c r="D114" s="204" t="s">
        <v>148</v>
      </c>
      <c r="E114" s="210" t="s">
        <v>19</v>
      </c>
      <c r="F114" s="211" t="s">
        <v>398</v>
      </c>
      <c r="G114" s="209"/>
      <c r="H114" s="212">
        <v>19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148</v>
      </c>
      <c r="AU114" s="218" t="s">
        <v>82</v>
      </c>
      <c r="AV114" s="13" t="s">
        <v>82</v>
      </c>
      <c r="AW114" s="13" t="s">
        <v>33</v>
      </c>
      <c r="AX114" s="13" t="s">
        <v>71</v>
      </c>
      <c r="AY114" s="218" t="s">
        <v>137</v>
      </c>
    </row>
    <row r="115" spans="1:65" s="13" customFormat="1" ht="10.199999999999999">
      <c r="B115" s="208"/>
      <c r="C115" s="209"/>
      <c r="D115" s="204" t="s">
        <v>148</v>
      </c>
      <c r="E115" s="210" t="s">
        <v>19</v>
      </c>
      <c r="F115" s="211" t="s">
        <v>399</v>
      </c>
      <c r="G115" s="209"/>
      <c r="H115" s="212">
        <v>19.84</v>
      </c>
      <c r="I115" s="213"/>
      <c r="J115" s="209"/>
      <c r="K115" s="209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148</v>
      </c>
      <c r="AU115" s="218" t="s">
        <v>82</v>
      </c>
      <c r="AV115" s="13" t="s">
        <v>82</v>
      </c>
      <c r="AW115" s="13" t="s">
        <v>33</v>
      </c>
      <c r="AX115" s="13" t="s">
        <v>71</v>
      </c>
      <c r="AY115" s="218" t="s">
        <v>137</v>
      </c>
    </row>
    <row r="116" spans="1:65" s="2" customFormat="1" ht="14.4" customHeight="1">
      <c r="A116" s="33"/>
      <c r="B116" s="34"/>
      <c r="C116" s="191" t="s">
        <v>183</v>
      </c>
      <c r="D116" s="191" t="s">
        <v>139</v>
      </c>
      <c r="E116" s="192" t="s">
        <v>400</v>
      </c>
      <c r="F116" s="193" t="s">
        <v>401</v>
      </c>
      <c r="G116" s="194" t="s">
        <v>142</v>
      </c>
      <c r="H116" s="195">
        <v>38.840000000000003</v>
      </c>
      <c r="I116" s="196"/>
      <c r="J116" s="197">
        <f>ROUND(I116*H116,2)</f>
        <v>0</v>
      </c>
      <c r="K116" s="193" t="s">
        <v>143</v>
      </c>
      <c r="L116" s="38"/>
      <c r="M116" s="198" t="s">
        <v>19</v>
      </c>
      <c r="N116" s="199" t="s">
        <v>42</v>
      </c>
      <c r="O116" s="63"/>
      <c r="P116" s="200">
        <f>O116*H116</f>
        <v>0</v>
      </c>
      <c r="Q116" s="200">
        <v>0</v>
      </c>
      <c r="R116" s="200">
        <f>Q116*H116</f>
        <v>0</v>
      </c>
      <c r="S116" s="200">
        <v>0</v>
      </c>
      <c r="T116" s="201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202" t="s">
        <v>144</v>
      </c>
      <c r="AT116" s="202" t="s">
        <v>139</v>
      </c>
      <c r="AU116" s="202" t="s">
        <v>82</v>
      </c>
      <c r="AY116" s="16" t="s">
        <v>137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16" t="s">
        <v>79</v>
      </c>
      <c r="BK116" s="203">
        <f>ROUND(I116*H116,2)</f>
        <v>0</v>
      </c>
      <c r="BL116" s="16" t="s">
        <v>144</v>
      </c>
      <c r="BM116" s="202" t="s">
        <v>402</v>
      </c>
    </row>
    <row r="117" spans="1:65" s="2" customFormat="1" ht="19.2">
      <c r="A117" s="33"/>
      <c r="B117" s="34"/>
      <c r="C117" s="35"/>
      <c r="D117" s="204" t="s">
        <v>146</v>
      </c>
      <c r="E117" s="35"/>
      <c r="F117" s="205" t="s">
        <v>403</v>
      </c>
      <c r="G117" s="35"/>
      <c r="H117" s="35"/>
      <c r="I117" s="114"/>
      <c r="J117" s="35"/>
      <c r="K117" s="35"/>
      <c r="L117" s="38"/>
      <c r="M117" s="206"/>
      <c r="N117" s="207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146</v>
      </c>
      <c r="AU117" s="16" t="s">
        <v>82</v>
      </c>
    </row>
    <row r="118" spans="1:65" s="2" customFormat="1" ht="14.4" customHeight="1">
      <c r="A118" s="33"/>
      <c r="B118" s="34"/>
      <c r="C118" s="191" t="s">
        <v>194</v>
      </c>
      <c r="D118" s="191" t="s">
        <v>139</v>
      </c>
      <c r="E118" s="192" t="s">
        <v>404</v>
      </c>
      <c r="F118" s="193" t="s">
        <v>405</v>
      </c>
      <c r="G118" s="194" t="s">
        <v>159</v>
      </c>
      <c r="H118" s="195">
        <v>0.23200000000000001</v>
      </c>
      <c r="I118" s="196"/>
      <c r="J118" s="197">
        <f>ROUND(I118*H118,2)</f>
        <v>0</v>
      </c>
      <c r="K118" s="193" t="s">
        <v>143</v>
      </c>
      <c r="L118" s="38"/>
      <c r="M118" s="198" t="s">
        <v>19</v>
      </c>
      <c r="N118" s="199" t="s">
        <v>42</v>
      </c>
      <c r="O118" s="63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202" t="s">
        <v>144</v>
      </c>
      <c r="AT118" s="202" t="s">
        <v>139</v>
      </c>
      <c r="AU118" s="202" t="s">
        <v>82</v>
      </c>
      <c r="AY118" s="16" t="s">
        <v>137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6" t="s">
        <v>79</v>
      </c>
      <c r="BK118" s="203">
        <f>ROUND(I118*H118,2)</f>
        <v>0</v>
      </c>
      <c r="BL118" s="16" t="s">
        <v>144</v>
      </c>
      <c r="BM118" s="202" t="s">
        <v>406</v>
      </c>
    </row>
    <row r="119" spans="1:65" s="2" customFormat="1" ht="19.2">
      <c r="A119" s="33"/>
      <c r="B119" s="34"/>
      <c r="C119" s="35"/>
      <c r="D119" s="204" t="s">
        <v>146</v>
      </c>
      <c r="E119" s="35"/>
      <c r="F119" s="205" t="s">
        <v>407</v>
      </c>
      <c r="G119" s="35"/>
      <c r="H119" s="35"/>
      <c r="I119" s="114"/>
      <c r="J119" s="35"/>
      <c r="K119" s="35"/>
      <c r="L119" s="38"/>
      <c r="M119" s="206"/>
      <c r="N119" s="207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146</v>
      </c>
      <c r="AU119" s="16" t="s">
        <v>82</v>
      </c>
    </row>
    <row r="120" spans="1:65" s="13" customFormat="1" ht="10.199999999999999">
      <c r="B120" s="208"/>
      <c r="C120" s="209"/>
      <c r="D120" s="204" t="s">
        <v>148</v>
      </c>
      <c r="E120" s="210" t="s">
        <v>19</v>
      </c>
      <c r="F120" s="211" t="s">
        <v>408</v>
      </c>
      <c r="G120" s="209"/>
      <c r="H120" s="212">
        <v>0.23200000000000001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148</v>
      </c>
      <c r="AU120" s="218" t="s">
        <v>82</v>
      </c>
      <c r="AV120" s="13" t="s">
        <v>82</v>
      </c>
      <c r="AW120" s="13" t="s">
        <v>33</v>
      </c>
      <c r="AX120" s="13" t="s">
        <v>79</v>
      </c>
      <c r="AY120" s="218" t="s">
        <v>137</v>
      </c>
    </row>
    <row r="121" spans="1:65" s="2" customFormat="1" ht="22.8">
      <c r="A121" s="33"/>
      <c r="B121" s="34"/>
      <c r="C121" s="191" t="s">
        <v>200</v>
      </c>
      <c r="D121" s="191" t="s">
        <v>139</v>
      </c>
      <c r="E121" s="192" t="s">
        <v>195</v>
      </c>
      <c r="F121" s="193" t="s">
        <v>196</v>
      </c>
      <c r="G121" s="194" t="s">
        <v>159</v>
      </c>
      <c r="H121" s="195">
        <v>148.9</v>
      </c>
      <c r="I121" s="196"/>
      <c r="J121" s="197">
        <f>ROUND(I121*H121,2)</f>
        <v>0</v>
      </c>
      <c r="K121" s="193" t="s">
        <v>143</v>
      </c>
      <c r="L121" s="38"/>
      <c r="M121" s="198" t="s">
        <v>19</v>
      </c>
      <c r="N121" s="199" t="s">
        <v>42</v>
      </c>
      <c r="O121" s="63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02" t="s">
        <v>144</v>
      </c>
      <c r="AT121" s="202" t="s">
        <v>139</v>
      </c>
      <c r="AU121" s="202" t="s">
        <v>82</v>
      </c>
      <c r="AY121" s="16" t="s">
        <v>137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6" t="s">
        <v>79</v>
      </c>
      <c r="BK121" s="203">
        <f>ROUND(I121*H121,2)</f>
        <v>0</v>
      </c>
      <c r="BL121" s="16" t="s">
        <v>144</v>
      </c>
      <c r="BM121" s="202" t="s">
        <v>409</v>
      </c>
    </row>
    <row r="122" spans="1:65" s="2" customFormat="1" ht="28.8">
      <c r="A122" s="33"/>
      <c r="B122" s="34"/>
      <c r="C122" s="35"/>
      <c r="D122" s="204" t="s">
        <v>146</v>
      </c>
      <c r="E122" s="35"/>
      <c r="F122" s="205" t="s">
        <v>198</v>
      </c>
      <c r="G122" s="35"/>
      <c r="H122" s="35"/>
      <c r="I122" s="114"/>
      <c r="J122" s="35"/>
      <c r="K122" s="35"/>
      <c r="L122" s="38"/>
      <c r="M122" s="206"/>
      <c r="N122" s="207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146</v>
      </c>
      <c r="AU122" s="16" t="s">
        <v>82</v>
      </c>
    </row>
    <row r="123" spans="1:65" s="13" customFormat="1" ht="10.199999999999999">
      <c r="B123" s="208"/>
      <c r="C123" s="209"/>
      <c r="D123" s="204" t="s">
        <v>148</v>
      </c>
      <c r="E123" s="210" t="s">
        <v>19</v>
      </c>
      <c r="F123" s="211" t="s">
        <v>410</v>
      </c>
      <c r="G123" s="209"/>
      <c r="H123" s="212">
        <v>148.9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148</v>
      </c>
      <c r="AU123" s="218" t="s">
        <v>82</v>
      </c>
      <c r="AV123" s="13" t="s">
        <v>82</v>
      </c>
      <c r="AW123" s="13" t="s">
        <v>33</v>
      </c>
      <c r="AX123" s="13" t="s">
        <v>71</v>
      </c>
      <c r="AY123" s="218" t="s">
        <v>137</v>
      </c>
    </row>
    <row r="124" spans="1:65" s="2" customFormat="1" ht="22.8">
      <c r="A124" s="33"/>
      <c r="B124" s="34"/>
      <c r="C124" s="191" t="s">
        <v>205</v>
      </c>
      <c r="D124" s="191" t="s">
        <v>139</v>
      </c>
      <c r="E124" s="192" t="s">
        <v>411</v>
      </c>
      <c r="F124" s="193" t="s">
        <v>412</v>
      </c>
      <c r="G124" s="194" t="s">
        <v>159</v>
      </c>
      <c r="H124" s="195">
        <v>1.9</v>
      </c>
      <c r="I124" s="196"/>
      <c r="J124" s="197">
        <f>ROUND(I124*H124,2)</f>
        <v>0</v>
      </c>
      <c r="K124" s="193" t="s">
        <v>143</v>
      </c>
      <c r="L124" s="38"/>
      <c r="M124" s="198" t="s">
        <v>19</v>
      </c>
      <c r="N124" s="199" t="s">
        <v>42</v>
      </c>
      <c r="O124" s="63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2" t="s">
        <v>144</v>
      </c>
      <c r="AT124" s="202" t="s">
        <v>139</v>
      </c>
      <c r="AU124" s="202" t="s">
        <v>82</v>
      </c>
      <c r="AY124" s="16" t="s">
        <v>137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6" t="s">
        <v>79</v>
      </c>
      <c r="BK124" s="203">
        <f>ROUND(I124*H124,2)</f>
        <v>0</v>
      </c>
      <c r="BL124" s="16" t="s">
        <v>144</v>
      </c>
      <c r="BM124" s="202" t="s">
        <v>413</v>
      </c>
    </row>
    <row r="125" spans="1:65" s="2" customFormat="1" ht="28.8">
      <c r="A125" s="33"/>
      <c r="B125" s="34"/>
      <c r="C125" s="35"/>
      <c r="D125" s="204" t="s">
        <v>146</v>
      </c>
      <c r="E125" s="35"/>
      <c r="F125" s="205" t="s">
        <v>414</v>
      </c>
      <c r="G125" s="35"/>
      <c r="H125" s="35"/>
      <c r="I125" s="114"/>
      <c r="J125" s="35"/>
      <c r="K125" s="35"/>
      <c r="L125" s="38"/>
      <c r="M125" s="206"/>
      <c r="N125" s="207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146</v>
      </c>
      <c r="AU125" s="16" t="s">
        <v>82</v>
      </c>
    </row>
    <row r="126" spans="1:65" s="13" customFormat="1" ht="10.199999999999999">
      <c r="B126" s="208"/>
      <c r="C126" s="209"/>
      <c r="D126" s="204" t="s">
        <v>148</v>
      </c>
      <c r="E126" s="210" t="s">
        <v>19</v>
      </c>
      <c r="F126" s="211" t="s">
        <v>415</v>
      </c>
      <c r="G126" s="209"/>
      <c r="H126" s="212">
        <v>1.9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148</v>
      </c>
      <c r="AU126" s="218" t="s">
        <v>82</v>
      </c>
      <c r="AV126" s="13" t="s">
        <v>82</v>
      </c>
      <c r="AW126" s="13" t="s">
        <v>33</v>
      </c>
      <c r="AX126" s="13" t="s">
        <v>71</v>
      </c>
      <c r="AY126" s="218" t="s">
        <v>137</v>
      </c>
    </row>
    <row r="127" spans="1:65" s="2" customFormat="1" ht="14.4" customHeight="1">
      <c r="A127" s="33"/>
      <c r="B127" s="34"/>
      <c r="C127" s="191" t="s">
        <v>211</v>
      </c>
      <c r="D127" s="191" t="s">
        <v>139</v>
      </c>
      <c r="E127" s="192" t="s">
        <v>201</v>
      </c>
      <c r="F127" s="193" t="s">
        <v>202</v>
      </c>
      <c r="G127" s="194" t="s">
        <v>159</v>
      </c>
      <c r="H127" s="195">
        <v>148.9</v>
      </c>
      <c r="I127" s="196"/>
      <c r="J127" s="197">
        <f>ROUND(I127*H127,2)</f>
        <v>0</v>
      </c>
      <c r="K127" s="193" t="s">
        <v>143</v>
      </c>
      <c r="L127" s="38"/>
      <c r="M127" s="198" t="s">
        <v>19</v>
      </c>
      <c r="N127" s="199" t="s">
        <v>42</v>
      </c>
      <c r="O127" s="63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2" t="s">
        <v>144</v>
      </c>
      <c r="AT127" s="202" t="s">
        <v>139</v>
      </c>
      <c r="AU127" s="202" t="s">
        <v>82</v>
      </c>
      <c r="AY127" s="16" t="s">
        <v>137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6" t="s">
        <v>79</v>
      </c>
      <c r="BK127" s="203">
        <f>ROUND(I127*H127,2)</f>
        <v>0</v>
      </c>
      <c r="BL127" s="16" t="s">
        <v>144</v>
      </c>
      <c r="BM127" s="202" t="s">
        <v>416</v>
      </c>
    </row>
    <row r="128" spans="1:65" s="2" customFormat="1" ht="19.2">
      <c r="A128" s="33"/>
      <c r="B128" s="34"/>
      <c r="C128" s="35"/>
      <c r="D128" s="204" t="s">
        <v>146</v>
      </c>
      <c r="E128" s="35"/>
      <c r="F128" s="205" t="s">
        <v>204</v>
      </c>
      <c r="G128" s="35"/>
      <c r="H128" s="35"/>
      <c r="I128" s="114"/>
      <c r="J128" s="35"/>
      <c r="K128" s="35"/>
      <c r="L128" s="38"/>
      <c r="M128" s="206"/>
      <c r="N128" s="207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146</v>
      </c>
      <c r="AU128" s="16" t="s">
        <v>82</v>
      </c>
    </row>
    <row r="129" spans="1:65" s="13" customFormat="1" ht="10.199999999999999">
      <c r="B129" s="208"/>
      <c r="C129" s="209"/>
      <c r="D129" s="204" t="s">
        <v>148</v>
      </c>
      <c r="E129" s="210" t="s">
        <v>19</v>
      </c>
      <c r="F129" s="211" t="s">
        <v>417</v>
      </c>
      <c r="G129" s="209"/>
      <c r="H129" s="212">
        <v>149.1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148</v>
      </c>
      <c r="AU129" s="218" t="s">
        <v>82</v>
      </c>
      <c r="AV129" s="13" t="s">
        <v>82</v>
      </c>
      <c r="AW129" s="13" t="s">
        <v>33</v>
      </c>
      <c r="AX129" s="13" t="s">
        <v>71</v>
      </c>
      <c r="AY129" s="218" t="s">
        <v>137</v>
      </c>
    </row>
    <row r="130" spans="1:65" s="13" customFormat="1" ht="10.199999999999999">
      <c r="B130" s="208"/>
      <c r="C130" s="209"/>
      <c r="D130" s="204" t="s">
        <v>148</v>
      </c>
      <c r="E130" s="210" t="s">
        <v>19</v>
      </c>
      <c r="F130" s="211" t="s">
        <v>418</v>
      </c>
      <c r="G130" s="209"/>
      <c r="H130" s="212">
        <v>-0.2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148</v>
      </c>
      <c r="AU130" s="218" t="s">
        <v>82</v>
      </c>
      <c r="AV130" s="13" t="s">
        <v>82</v>
      </c>
      <c r="AW130" s="13" t="s">
        <v>33</v>
      </c>
      <c r="AX130" s="13" t="s">
        <v>71</v>
      </c>
      <c r="AY130" s="218" t="s">
        <v>137</v>
      </c>
    </row>
    <row r="131" spans="1:65" s="2" customFormat="1" ht="14.4" customHeight="1">
      <c r="A131" s="33"/>
      <c r="B131" s="34"/>
      <c r="C131" s="191" t="s">
        <v>217</v>
      </c>
      <c r="D131" s="191" t="s">
        <v>139</v>
      </c>
      <c r="E131" s="192" t="s">
        <v>419</v>
      </c>
      <c r="F131" s="193" t="s">
        <v>225</v>
      </c>
      <c r="G131" s="194" t="s">
        <v>159</v>
      </c>
      <c r="H131" s="195">
        <v>150.80000000000001</v>
      </c>
      <c r="I131" s="196"/>
      <c r="J131" s="197">
        <f>ROUND(I131*H131,2)</f>
        <v>0</v>
      </c>
      <c r="K131" s="193" t="s">
        <v>420</v>
      </c>
      <c r="L131" s="38"/>
      <c r="M131" s="198" t="s">
        <v>19</v>
      </c>
      <c r="N131" s="199" t="s">
        <v>42</v>
      </c>
      <c r="O131" s="63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2" t="s">
        <v>144</v>
      </c>
      <c r="AT131" s="202" t="s">
        <v>139</v>
      </c>
      <c r="AU131" s="202" t="s">
        <v>82</v>
      </c>
      <c r="AY131" s="16" t="s">
        <v>137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6" t="s">
        <v>79</v>
      </c>
      <c r="BK131" s="203">
        <f>ROUND(I131*H131,2)</f>
        <v>0</v>
      </c>
      <c r="BL131" s="16" t="s">
        <v>144</v>
      </c>
      <c r="BM131" s="202" t="s">
        <v>421</v>
      </c>
    </row>
    <row r="132" spans="1:65" s="2" customFormat="1" ht="19.2">
      <c r="A132" s="33"/>
      <c r="B132" s="34"/>
      <c r="C132" s="35"/>
      <c r="D132" s="204" t="s">
        <v>146</v>
      </c>
      <c r="E132" s="35"/>
      <c r="F132" s="205" t="s">
        <v>422</v>
      </c>
      <c r="G132" s="35"/>
      <c r="H132" s="35"/>
      <c r="I132" s="114"/>
      <c r="J132" s="35"/>
      <c r="K132" s="35"/>
      <c r="L132" s="38"/>
      <c r="M132" s="206"/>
      <c r="N132" s="207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146</v>
      </c>
      <c r="AU132" s="16" t="s">
        <v>82</v>
      </c>
    </row>
    <row r="133" spans="1:65" s="13" customFormat="1" ht="10.199999999999999">
      <c r="B133" s="208"/>
      <c r="C133" s="209"/>
      <c r="D133" s="204" t="s">
        <v>148</v>
      </c>
      <c r="E133" s="210" t="s">
        <v>19</v>
      </c>
      <c r="F133" s="211" t="s">
        <v>423</v>
      </c>
      <c r="G133" s="209"/>
      <c r="H133" s="212">
        <v>150.80000000000001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148</v>
      </c>
      <c r="AU133" s="218" t="s">
        <v>82</v>
      </c>
      <c r="AV133" s="13" t="s">
        <v>82</v>
      </c>
      <c r="AW133" s="13" t="s">
        <v>33</v>
      </c>
      <c r="AX133" s="13" t="s">
        <v>79</v>
      </c>
      <c r="AY133" s="218" t="s">
        <v>137</v>
      </c>
    </row>
    <row r="134" spans="1:65" s="2" customFormat="1" ht="14.4" customHeight="1">
      <c r="A134" s="33"/>
      <c r="B134" s="34"/>
      <c r="C134" s="191" t="s">
        <v>223</v>
      </c>
      <c r="D134" s="191" t="s">
        <v>139</v>
      </c>
      <c r="E134" s="192" t="s">
        <v>424</v>
      </c>
      <c r="F134" s="193" t="s">
        <v>425</v>
      </c>
      <c r="G134" s="194" t="s">
        <v>159</v>
      </c>
      <c r="H134" s="195">
        <v>37.19</v>
      </c>
      <c r="I134" s="196"/>
      <c r="J134" s="197">
        <f>ROUND(I134*H134,2)</f>
        <v>0</v>
      </c>
      <c r="K134" s="193" t="s">
        <v>143</v>
      </c>
      <c r="L134" s="38"/>
      <c r="M134" s="198" t="s">
        <v>19</v>
      </c>
      <c r="N134" s="199" t="s">
        <v>42</v>
      </c>
      <c r="O134" s="63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2" t="s">
        <v>144</v>
      </c>
      <c r="AT134" s="202" t="s">
        <v>139</v>
      </c>
      <c r="AU134" s="202" t="s">
        <v>82</v>
      </c>
      <c r="AY134" s="16" t="s">
        <v>137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6" t="s">
        <v>79</v>
      </c>
      <c r="BK134" s="203">
        <f>ROUND(I134*H134,2)</f>
        <v>0</v>
      </c>
      <c r="BL134" s="16" t="s">
        <v>144</v>
      </c>
      <c r="BM134" s="202" t="s">
        <v>426</v>
      </c>
    </row>
    <row r="135" spans="1:65" s="2" customFormat="1" ht="19.2">
      <c r="A135" s="33"/>
      <c r="B135" s="34"/>
      <c r="C135" s="35"/>
      <c r="D135" s="204" t="s">
        <v>146</v>
      </c>
      <c r="E135" s="35"/>
      <c r="F135" s="205" t="s">
        <v>427</v>
      </c>
      <c r="G135" s="35"/>
      <c r="H135" s="35"/>
      <c r="I135" s="114"/>
      <c r="J135" s="35"/>
      <c r="K135" s="35"/>
      <c r="L135" s="38"/>
      <c r="M135" s="206"/>
      <c r="N135" s="207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146</v>
      </c>
      <c r="AU135" s="16" t="s">
        <v>82</v>
      </c>
    </row>
    <row r="136" spans="1:65" s="13" customFormat="1" ht="10.199999999999999">
      <c r="B136" s="208"/>
      <c r="C136" s="209"/>
      <c r="D136" s="204" t="s">
        <v>148</v>
      </c>
      <c r="E136" s="210" t="s">
        <v>19</v>
      </c>
      <c r="F136" s="211" t="s">
        <v>428</v>
      </c>
      <c r="G136" s="209"/>
      <c r="H136" s="212">
        <v>9.5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148</v>
      </c>
      <c r="AU136" s="218" t="s">
        <v>82</v>
      </c>
      <c r="AV136" s="13" t="s">
        <v>82</v>
      </c>
      <c r="AW136" s="13" t="s">
        <v>33</v>
      </c>
      <c r="AX136" s="13" t="s">
        <v>71</v>
      </c>
      <c r="AY136" s="218" t="s">
        <v>137</v>
      </c>
    </row>
    <row r="137" spans="1:65" s="13" customFormat="1" ht="10.199999999999999">
      <c r="B137" s="208"/>
      <c r="C137" s="209"/>
      <c r="D137" s="204" t="s">
        <v>148</v>
      </c>
      <c r="E137" s="210" t="s">
        <v>19</v>
      </c>
      <c r="F137" s="211" t="s">
        <v>429</v>
      </c>
      <c r="G137" s="209"/>
      <c r="H137" s="212">
        <v>7.6719999999999997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148</v>
      </c>
      <c r="AU137" s="218" t="s">
        <v>82</v>
      </c>
      <c r="AV137" s="13" t="s">
        <v>82</v>
      </c>
      <c r="AW137" s="13" t="s">
        <v>33</v>
      </c>
      <c r="AX137" s="13" t="s">
        <v>71</v>
      </c>
      <c r="AY137" s="218" t="s">
        <v>137</v>
      </c>
    </row>
    <row r="138" spans="1:65" s="13" customFormat="1" ht="10.199999999999999">
      <c r="B138" s="208"/>
      <c r="C138" s="209"/>
      <c r="D138" s="204" t="s">
        <v>148</v>
      </c>
      <c r="E138" s="210" t="s">
        <v>19</v>
      </c>
      <c r="F138" s="211" t="s">
        <v>430</v>
      </c>
      <c r="G138" s="209"/>
      <c r="H138" s="212">
        <v>3.0419999999999998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148</v>
      </c>
      <c r="AU138" s="218" t="s">
        <v>82</v>
      </c>
      <c r="AV138" s="13" t="s">
        <v>82</v>
      </c>
      <c r="AW138" s="13" t="s">
        <v>33</v>
      </c>
      <c r="AX138" s="13" t="s">
        <v>71</v>
      </c>
      <c r="AY138" s="218" t="s">
        <v>137</v>
      </c>
    </row>
    <row r="139" spans="1:65" s="13" customFormat="1" ht="10.199999999999999">
      <c r="B139" s="208"/>
      <c r="C139" s="209"/>
      <c r="D139" s="204" t="s">
        <v>148</v>
      </c>
      <c r="E139" s="210" t="s">
        <v>19</v>
      </c>
      <c r="F139" s="211" t="s">
        <v>431</v>
      </c>
      <c r="G139" s="209"/>
      <c r="H139" s="212">
        <v>16.975999999999999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148</v>
      </c>
      <c r="AU139" s="218" t="s">
        <v>82</v>
      </c>
      <c r="AV139" s="13" t="s">
        <v>82</v>
      </c>
      <c r="AW139" s="13" t="s">
        <v>33</v>
      </c>
      <c r="AX139" s="13" t="s">
        <v>71</v>
      </c>
      <c r="AY139" s="218" t="s">
        <v>137</v>
      </c>
    </row>
    <row r="140" spans="1:65" s="12" customFormat="1" ht="22.8" customHeight="1">
      <c r="B140" s="175"/>
      <c r="C140" s="176"/>
      <c r="D140" s="177" t="s">
        <v>70</v>
      </c>
      <c r="E140" s="189" t="s">
        <v>82</v>
      </c>
      <c r="F140" s="189" t="s">
        <v>290</v>
      </c>
      <c r="G140" s="176"/>
      <c r="H140" s="176"/>
      <c r="I140" s="179"/>
      <c r="J140" s="190">
        <f>BK140</f>
        <v>0</v>
      </c>
      <c r="K140" s="176"/>
      <c r="L140" s="181"/>
      <c r="M140" s="182"/>
      <c r="N140" s="183"/>
      <c r="O140" s="183"/>
      <c r="P140" s="184">
        <f>SUM(P141:P170)</f>
        <v>0</v>
      </c>
      <c r="Q140" s="183"/>
      <c r="R140" s="184">
        <f>SUM(R141:R170)</f>
        <v>64.560948930000009</v>
      </c>
      <c r="S140" s="183"/>
      <c r="T140" s="185">
        <f>SUM(T141:T170)</f>
        <v>0</v>
      </c>
      <c r="AR140" s="186" t="s">
        <v>79</v>
      </c>
      <c r="AT140" s="187" t="s">
        <v>70</v>
      </c>
      <c r="AU140" s="187" t="s">
        <v>79</v>
      </c>
      <c r="AY140" s="186" t="s">
        <v>137</v>
      </c>
      <c r="BK140" s="188">
        <f>SUM(BK141:BK170)</f>
        <v>0</v>
      </c>
    </row>
    <row r="141" spans="1:65" s="2" customFormat="1" ht="14.4" customHeight="1">
      <c r="A141" s="33"/>
      <c r="B141" s="34"/>
      <c r="C141" s="191" t="s">
        <v>229</v>
      </c>
      <c r="D141" s="191" t="s">
        <v>139</v>
      </c>
      <c r="E141" s="192" t="s">
        <v>432</v>
      </c>
      <c r="F141" s="193" t="s">
        <v>433</v>
      </c>
      <c r="G141" s="194" t="s">
        <v>159</v>
      </c>
      <c r="H141" s="195">
        <v>3.9159999999999999</v>
      </c>
      <c r="I141" s="196"/>
      <c r="J141" s="197">
        <f>ROUND(I141*H141,2)</f>
        <v>0</v>
      </c>
      <c r="K141" s="193" t="s">
        <v>143</v>
      </c>
      <c r="L141" s="38"/>
      <c r="M141" s="198" t="s">
        <v>19</v>
      </c>
      <c r="N141" s="199" t="s">
        <v>42</v>
      </c>
      <c r="O141" s="63"/>
      <c r="P141" s="200">
        <f>O141*H141</f>
        <v>0</v>
      </c>
      <c r="Q141" s="200">
        <v>2.45329</v>
      </c>
      <c r="R141" s="200">
        <f>Q141*H141</f>
        <v>9.607083639999999</v>
      </c>
      <c r="S141" s="200">
        <v>0</v>
      </c>
      <c r="T141" s="20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2" t="s">
        <v>144</v>
      </c>
      <c r="AT141" s="202" t="s">
        <v>139</v>
      </c>
      <c r="AU141" s="202" t="s">
        <v>82</v>
      </c>
      <c r="AY141" s="16" t="s">
        <v>137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6" t="s">
        <v>79</v>
      </c>
      <c r="BK141" s="203">
        <f>ROUND(I141*H141,2)</f>
        <v>0</v>
      </c>
      <c r="BL141" s="16" t="s">
        <v>144</v>
      </c>
      <c r="BM141" s="202" t="s">
        <v>434</v>
      </c>
    </row>
    <row r="142" spans="1:65" s="2" customFormat="1" ht="10.199999999999999">
      <c r="A142" s="33"/>
      <c r="B142" s="34"/>
      <c r="C142" s="35"/>
      <c r="D142" s="204" t="s">
        <v>146</v>
      </c>
      <c r="E142" s="35"/>
      <c r="F142" s="205" t="s">
        <v>435</v>
      </c>
      <c r="G142" s="35"/>
      <c r="H142" s="35"/>
      <c r="I142" s="114"/>
      <c r="J142" s="35"/>
      <c r="K142" s="35"/>
      <c r="L142" s="38"/>
      <c r="M142" s="206"/>
      <c r="N142" s="207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146</v>
      </c>
      <c r="AU142" s="16" t="s">
        <v>82</v>
      </c>
    </row>
    <row r="143" spans="1:65" s="13" customFormat="1" ht="10.199999999999999">
      <c r="B143" s="208"/>
      <c r="C143" s="209"/>
      <c r="D143" s="204" t="s">
        <v>148</v>
      </c>
      <c r="E143" s="210" t="s">
        <v>19</v>
      </c>
      <c r="F143" s="211" t="s">
        <v>436</v>
      </c>
      <c r="G143" s="209"/>
      <c r="H143" s="212">
        <v>0.5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148</v>
      </c>
      <c r="AU143" s="218" t="s">
        <v>82</v>
      </c>
      <c r="AV143" s="13" t="s">
        <v>82</v>
      </c>
      <c r="AW143" s="13" t="s">
        <v>33</v>
      </c>
      <c r="AX143" s="13" t="s">
        <v>71</v>
      </c>
      <c r="AY143" s="218" t="s">
        <v>137</v>
      </c>
    </row>
    <row r="144" spans="1:65" s="13" customFormat="1" ht="10.199999999999999">
      <c r="B144" s="208"/>
      <c r="C144" s="209"/>
      <c r="D144" s="204" t="s">
        <v>148</v>
      </c>
      <c r="E144" s="210" t="s">
        <v>19</v>
      </c>
      <c r="F144" s="211" t="s">
        <v>437</v>
      </c>
      <c r="G144" s="209"/>
      <c r="H144" s="212">
        <v>2.57</v>
      </c>
      <c r="I144" s="213"/>
      <c r="J144" s="209"/>
      <c r="K144" s="209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148</v>
      </c>
      <c r="AU144" s="218" t="s">
        <v>82</v>
      </c>
      <c r="AV144" s="13" t="s">
        <v>82</v>
      </c>
      <c r="AW144" s="13" t="s">
        <v>33</v>
      </c>
      <c r="AX144" s="13" t="s">
        <v>71</v>
      </c>
      <c r="AY144" s="218" t="s">
        <v>137</v>
      </c>
    </row>
    <row r="145" spans="1:65" s="13" customFormat="1" ht="10.199999999999999">
      <c r="B145" s="208"/>
      <c r="C145" s="209"/>
      <c r="D145" s="204" t="s">
        <v>148</v>
      </c>
      <c r="E145" s="210" t="s">
        <v>19</v>
      </c>
      <c r="F145" s="211" t="s">
        <v>438</v>
      </c>
      <c r="G145" s="209"/>
      <c r="H145" s="212">
        <v>0.36599999999999999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148</v>
      </c>
      <c r="AU145" s="218" t="s">
        <v>82</v>
      </c>
      <c r="AV145" s="13" t="s">
        <v>82</v>
      </c>
      <c r="AW145" s="13" t="s">
        <v>33</v>
      </c>
      <c r="AX145" s="13" t="s">
        <v>71</v>
      </c>
      <c r="AY145" s="218" t="s">
        <v>137</v>
      </c>
    </row>
    <row r="146" spans="1:65" s="13" customFormat="1" ht="10.199999999999999">
      <c r="B146" s="208"/>
      <c r="C146" s="209"/>
      <c r="D146" s="204" t="s">
        <v>148</v>
      </c>
      <c r="E146" s="210" t="s">
        <v>19</v>
      </c>
      <c r="F146" s="211" t="s">
        <v>439</v>
      </c>
      <c r="G146" s="209"/>
      <c r="H146" s="212">
        <v>0.48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148</v>
      </c>
      <c r="AU146" s="218" t="s">
        <v>82</v>
      </c>
      <c r="AV146" s="13" t="s">
        <v>82</v>
      </c>
      <c r="AW146" s="13" t="s">
        <v>33</v>
      </c>
      <c r="AX146" s="13" t="s">
        <v>71</v>
      </c>
      <c r="AY146" s="218" t="s">
        <v>137</v>
      </c>
    </row>
    <row r="147" spans="1:65" s="2" customFormat="1" ht="14.4" customHeight="1">
      <c r="A147" s="33"/>
      <c r="B147" s="34"/>
      <c r="C147" s="191" t="s">
        <v>8</v>
      </c>
      <c r="D147" s="191" t="s">
        <v>139</v>
      </c>
      <c r="E147" s="192" t="s">
        <v>440</v>
      </c>
      <c r="F147" s="193" t="s">
        <v>441</v>
      </c>
      <c r="G147" s="194" t="s">
        <v>142</v>
      </c>
      <c r="H147" s="195">
        <v>8.2460000000000004</v>
      </c>
      <c r="I147" s="196"/>
      <c r="J147" s="197">
        <f>ROUND(I147*H147,2)</f>
        <v>0</v>
      </c>
      <c r="K147" s="193" t="s">
        <v>143</v>
      </c>
      <c r="L147" s="38"/>
      <c r="M147" s="198" t="s">
        <v>19</v>
      </c>
      <c r="N147" s="199" t="s">
        <v>42</v>
      </c>
      <c r="O147" s="63"/>
      <c r="P147" s="200">
        <f>O147*H147</f>
        <v>0</v>
      </c>
      <c r="Q147" s="200">
        <v>2.47E-3</v>
      </c>
      <c r="R147" s="200">
        <f>Q147*H147</f>
        <v>2.0367619999999999E-2</v>
      </c>
      <c r="S147" s="200">
        <v>0</v>
      </c>
      <c r="T147" s="20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2" t="s">
        <v>144</v>
      </c>
      <c r="AT147" s="202" t="s">
        <v>139</v>
      </c>
      <c r="AU147" s="202" t="s">
        <v>82</v>
      </c>
      <c r="AY147" s="16" t="s">
        <v>137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6" t="s">
        <v>79</v>
      </c>
      <c r="BK147" s="203">
        <f>ROUND(I147*H147,2)</f>
        <v>0</v>
      </c>
      <c r="BL147" s="16" t="s">
        <v>144</v>
      </c>
      <c r="BM147" s="202" t="s">
        <v>442</v>
      </c>
    </row>
    <row r="148" spans="1:65" s="2" customFormat="1" ht="10.199999999999999">
      <c r="A148" s="33"/>
      <c r="B148" s="34"/>
      <c r="C148" s="35"/>
      <c r="D148" s="204" t="s">
        <v>146</v>
      </c>
      <c r="E148" s="35"/>
      <c r="F148" s="205" t="s">
        <v>443</v>
      </c>
      <c r="G148" s="35"/>
      <c r="H148" s="35"/>
      <c r="I148" s="114"/>
      <c r="J148" s="35"/>
      <c r="K148" s="35"/>
      <c r="L148" s="38"/>
      <c r="M148" s="206"/>
      <c r="N148" s="207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146</v>
      </c>
      <c r="AU148" s="16" t="s">
        <v>82</v>
      </c>
    </row>
    <row r="149" spans="1:65" s="13" customFormat="1" ht="10.199999999999999">
      <c r="B149" s="208"/>
      <c r="C149" s="209"/>
      <c r="D149" s="204" t="s">
        <v>148</v>
      </c>
      <c r="E149" s="210" t="s">
        <v>19</v>
      </c>
      <c r="F149" s="211" t="s">
        <v>444</v>
      </c>
      <c r="G149" s="209"/>
      <c r="H149" s="212">
        <v>1.2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148</v>
      </c>
      <c r="AU149" s="218" t="s">
        <v>82</v>
      </c>
      <c r="AV149" s="13" t="s">
        <v>82</v>
      </c>
      <c r="AW149" s="13" t="s">
        <v>33</v>
      </c>
      <c r="AX149" s="13" t="s">
        <v>71</v>
      </c>
      <c r="AY149" s="218" t="s">
        <v>137</v>
      </c>
    </row>
    <row r="150" spans="1:65" s="13" customFormat="1" ht="10.199999999999999">
      <c r="B150" s="208"/>
      <c r="C150" s="209"/>
      <c r="D150" s="204" t="s">
        <v>148</v>
      </c>
      <c r="E150" s="210" t="s">
        <v>19</v>
      </c>
      <c r="F150" s="211" t="s">
        <v>445</v>
      </c>
      <c r="G150" s="209"/>
      <c r="H150" s="212">
        <v>2.84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148</v>
      </c>
      <c r="AU150" s="218" t="s">
        <v>82</v>
      </c>
      <c r="AV150" s="13" t="s">
        <v>82</v>
      </c>
      <c r="AW150" s="13" t="s">
        <v>33</v>
      </c>
      <c r="AX150" s="13" t="s">
        <v>71</v>
      </c>
      <c r="AY150" s="218" t="s">
        <v>137</v>
      </c>
    </row>
    <row r="151" spans="1:65" s="13" customFormat="1" ht="10.199999999999999">
      <c r="B151" s="208"/>
      <c r="C151" s="209"/>
      <c r="D151" s="204" t="s">
        <v>148</v>
      </c>
      <c r="E151" s="210" t="s">
        <v>19</v>
      </c>
      <c r="F151" s="211" t="s">
        <v>446</v>
      </c>
      <c r="G151" s="209"/>
      <c r="H151" s="212">
        <v>0.76600000000000001</v>
      </c>
      <c r="I151" s="213"/>
      <c r="J151" s="209"/>
      <c r="K151" s="209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148</v>
      </c>
      <c r="AU151" s="218" t="s">
        <v>82</v>
      </c>
      <c r="AV151" s="13" t="s">
        <v>82</v>
      </c>
      <c r="AW151" s="13" t="s">
        <v>33</v>
      </c>
      <c r="AX151" s="13" t="s">
        <v>71</v>
      </c>
      <c r="AY151" s="218" t="s">
        <v>137</v>
      </c>
    </row>
    <row r="152" spans="1:65" s="13" customFormat="1" ht="10.199999999999999">
      <c r="B152" s="208"/>
      <c r="C152" s="209"/>
      <c r="D152" s="204" t="s">
        <v>148</v>
      </c>
      <c r="E152" s="210" t="s">
        <v>19</v>
      </c>
      <c r="F152" s="211" t="s">
        <v>447</v>
      </c>
      <c r="G152" s="209"/>
      <c r="H152" s="212">
        <v>3.44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148</v>
      </c>
      <c r="AU152" s="218" t="s">
        <v>82</v>
      </c>
      <c r="AV152" s="13" t="s">
        <v>82</v>
      </c>
      <c r="AW152" s="13" t="s">
        <v>33</v>
      </c>
      <c r="AX152" s="13" t="s">
        <v>71</v>
      </c>
      <c r="AY152" s="218" t="s">
        <v>137</v>
      </c>
    </row>
    <row r="153" spans="1:65" s="2" customFormat="1" ht="14.4" customHeight="1">
      <c r="A153" s="33"/>
      <c r="B153" s="34"/>
      <c r="C153" s="191" t="s">
        <v>240</v>
      </c>
      <c r="D153" s="191" t="s">
        <v>139</v>
      </c>
      <c r="E153" s="192" t="s">
        <v>448</v>
      </c>
      <c r="F153" s="193" t="s">
        <v>449</v>
      </c>
      <c r="G153" s="194" t="s">
        <v>142</v>
      </c>
      <c r="H153" s="195">
        <v>8.2460000000000004</v>
      </c>
      <c r="I153" s="196"/>
      <c r="J153" s="197">
        <f>ROUND(I153*H153,2)</f>
        <v>0</v>
      </c>
      <c r="K153" s="193" t="s">
        <v>143</v>
      </c>
      <c r="L153" s="38"/>
      <c r="M153" s="198" t="s">
        <v>19</v>
      </c>
      <c r="N153" s="199" t="s">
        <v>42</v>
      </c>
      <c r="O153" s="63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2" t="s">
        <v>144</v>
      </c>
      <c r="AT153" s="202" t="s">
        <v>139</v>
      </c>
      <c r="AU153" s="202" t="s">
        <v>82</v>
      </c>
      <c r="AY153" s="16" t="s">
        <v>137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6" t="s">
        <v>79</v>
      </c>
      <c r="BK153" s="203">
        <f>ROUND(I153*H153,2)</f>
        <v>0</v>
      </c>
      <c r="BL153" s="16" t="s">
        <v>144</v>
      </c>
      <c r="BM153" s="202" t="s">
        <v>450</v>
      </c>
    </row>
    <row r="154" spans="1:65" s="2" customFormat="1" ht="10.199999999999999">
      <c r="A154" s="33"/>
      <c r="B154" s="34"/>
      <c r="C154" s="35"/>
      <c r="D154" s="204" t="s">
        <v>146</v>
      </c>
      <c r="E154" s="35"/>
      <c r="F154" s="205" t="s">
        <v>451</v>
      </c>
      <c r="G154" s="35"/>
      <c r="H154" s="35"/>
      <c r="I154" s="114"/>
      <c r="J154" s="35"/>
      <c r="K154" s="35"/>
      <c r="L154" s="38"/>
      <c r="M154" s="206"/>
      <c r="N154" s="207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146</v>
      </c>
      <c r="AU154" s="16" t="s">
        <v>82</v>
      </c>
    </row>
    <row r="155" spans="1:65" s="2" customFormat="1" ht="14.4" customHeight="1">
      <c r="A155" s="33"/>
      <c r="B155" s="34"/>
      <c r="C155" s="191" t="s">
        <v>246</v>
      </c>
      <c r="D155" s="191" t="s">
        <v>139</v>
      </c>
      <c r="E155" s="192" t="s">
        <v>452</v>
      </c>
      <c r="F155" s="193" t="s">
        <v>453</v>
      </c>
      <c r="G155" s="194" t="s">
        <v>159</v>
      </c>
      <c r="H155" s="195">
        <v>21.981000000000002</v>
      </c>
      <c r="I155" s="196"/>
      <c r="J155" s="197">
        <f>ROUND(I155*H155,2)</f>
        <v>0</v>
      </c>
      <c r="K155" s="193" t="s">
        <v>143</v>
      </c>
      <c r="L155" s="38"/>
      <c r="M155" s="198" t="s">
        <v>19</v>
      </c>
      <c r="N155" s="199" t="s">
        <v>42</v>
      </c>
      <c r="O155" s="63"/>
      <c r="P155" s="200">
        <f>O155*H155</f>
        <v>0</v>
      </c>
      <c r="Q155" s="200">
        <v>2.45329</v>
      </c>
      <c r="R155" s="200">
        <f>Q155*H155</f>
        <v>53.925767490000005</v>
      </c>
      <c r="S155" s="200">
        <v>0</v>
      </c>
      <c r="T155" s="201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2" t="s">
        <v>144</v>
      </c>
      <c r="AT155" s="202" t="s">
        <v>139</v>
      </c>
      <c r="AU155" s="202" t="s">
        <v>82</v>
      </c>
      <c r="AY155" s="16" t="s">
        <v>137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6" t="s">
        <v>79</v>
      </c>
      <c r="BK155" s="203">
        <f>ROUND(I155*H155,2)</f>
        <v>0</v>
      </c>
      <c r="BL155" s="16" t="s">
        <v>144</v>
      </c>
      <c r="BM155" s="202" t="s">
        <v>454</v>
      </c>
    </row>
    <row r="156" spans="1:65" s="2" customFormat="1" ht="19.2">
      <c r="A156" s="33"/>
      <c r="B156" s="34"/>
      <c r="C156" s="35"/>
      <c r="D156" s="204" t="s">
        <v>146</v>
      </c>
      <c r="E156" s="35"/>
      <c r="F156" s="205" t="s">
        <v>455</v>
      </c>
      <c r="G156" s="35"/>
      <c r="H156" s="35"/>
      <c r="I156" s="114"/>
      <c r="J156" s="35"/>
      <c r="K156" s="35"/>
      <c r="L156" s="38"/>
      <c r="M156" s="206"/>
      <c r="N156" s="207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146</v>
      </c>
      <c r="AU156" s="16" t="s">
        <v>82</v>
      </c>
    </row>
    <row r="157" spans="1:65" s="13" customFormat="1" ht="10.199999999999999">
      <c r="B157" s="208"/>
      <c r="C157" s="209"/>
      <c r="D157" s="204" t="s">
        <v>148</v>
      </c>
      <c r="E157" s="210" t="s">
        <v>19</v>
      </c>
      <c r="F157" s="211" t="s">
        <v>456</v>
      </c>
      <c r="G157" s="209"/>
      <c r="H157" s="212">
        <v>12.475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148</v>
      </c>
      <c r="AU157" s="218" t="s">
        <v>82</v>
      </c>
      <c r="AV157" s="13" t="s">
        <v>82</v>
      </c>
      <c r="AW157" s="13" t="s">
        <v>33</v>
      </c>
      <c r="AX157" s="13" t="s">
        <v>71</v>
      </c>
      <c r="AY157" s="218" t="s">
        <v>137</v>
      </c>
    </row>
    <row r="158" spans="1:65" s="13" customFormat="1" ht="10.199999999999999">
      <c r="B158" s="208"/>
      <c r="C158" s="209"/>
      <c r="D158" s="204" t="s">
        <v>148</v>
      </c>
      <c r="E158" s="210" t="s">
        <v>19</v>
      </c>
      <c r="F158" s="211" t="s">
        <v>457</v>
      </c>
      <c r="G158" s="209"/>
      <c r="H158" s="212">
        <v>3.101</v>
      </c>
      <c r="I158" s="213"/>
      <c r="J158" s="209"/>
      <c r="K158" s="209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148</v>
      </c>
      <c r="AU158" s="218" t="s">
        <v>82</v>
      </c>
      <c r="AV158" s="13" t="s">
        <v>82</v>
      </c>
      <c r="AW158" s="13" t="s">
        <v>33</v>
      </c>
      <c r="AX158" s="13" t="s">
        <v>71</v>
      </c>
      <c r="AY158" s="218" t="s">
        <v>137</v>
      </c>
    </row>
    <row r="159" spans="1:65" s="13" customFormat="1" ht="10.199999999999999">
      <c r="B159" s="208"/>
      <c r="C159" s="209"/>
      <c r="D159" s="204" t="s">
        <v>148</v>
      </c>
      <c r="E159" s="210" t="s">
        <v>19</v>
      </c>
      <c r="F159" s="211" t="s">
        <v>458</v>
      </c>
      <c r="G159" s="209"/>
      <c r="H159" s="212">
        <v>6.4050000000000002</v>
      </c>
      <c r="I159" s="213"/>
      <c r="J159" s="209"/>
      <c r="K159" s="209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148</v>
      </c>
      <c r="AU159" s="218" t="s">
        <v>82</v>
      </c>
      <c r="AV159" s="13" t="s">
        <v>82</v>
      </c>
      <c r="AW159" s="13" t="s">
        <v>33</v>
      </c>
      <c r="AX159" s="13" t="s">
        <v>71</v>
      </c>
      <c r="AY159" s="218" t="s">
        <v>137</v>
      </c>
    </row>
    <row r="160" spans="1:65" s="2" customFormat="1" ht="14.4" customHeight="1">
      <c r="A160" s="33"/>
      <c r="B160" s="34"/>
      <c r="C160" s="191" t="s">
        <v>254</v>
      </c>
      <c r="D160" s="191" t="s">
        <v>139</v>
      </c>
      <c r="E160" s="192" t="s">
        <v>459</v>
      </c>
      <c r="F160" s="193" t="s">
        <v>460</v>
      </c>
      <c r="G160" s="194" t="s">
        <v>142</v>
      </c>
      <c r="H160" s="195">
        <v>90.162000000000006</v>
      </c>
      <c r="I160" s="196"/>
      <c r="J160" s="197">
        <f>ROUND(I160*H160,2)</f>
        <v>0</v>
      </c>
      <c r="K160" s="193" t="s">
        <v>143</v>
      </c>
      <c r="L160" s="38"/>
      <c r="M160" s="198" t="s">
        <v>19</v>
      </c>
      <c r="N160" s="199" t="s">
        <v>42</v>
      </c>
      <c r="O160" s="63"/>
      <c r="P160" s="200">
        <f>O160*H160</f>
        <v>0</v>
      </c>
      <c r="Q160" s="200">
        <v>2.6900000000000001E-3</v>
      </c>
      <c r="R160" s="200">
        <f>Q160*H160</f>
        <v>0.24253578000000003</v>
      </c>
      <c r="S160" s="200">
        <v>0</v>
      </c>
      <c r="T160" s="201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2" t="s">
        <v>144</v>
      </c>
      <c r="AT160" s="202" t="s">
        <v>139</v>
      </c>
      <c r="AU160" s="202" t="s">
        <v>82</v>
      </c>
      <c r="AY160" s="16" t="s">
        <v>137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6" t="s">
        <v>79</v>
      </c>
      <c r="BK160" s="203">
        <f>ROUND(I160*H160,2)</f>
        <v>0</v>
      </c>
      <c r="BL160" s="16" t="s">
        <v>144</v>
      </c>
      <c r="BM160" s="202" t="s">
        <v>461</v>
      </c>
    </row>
    <row r="161" spans="1:65" s="2" customFormat="1" ht="10.199999999999999">
      <c r="A161" s="33"/>
      <c r="B161" s="34"/>
      <c r="C161" s="35"/>
      <c r="D161" s="204" t="s">
        <v>146</v>
      </c>
      <c r="E161" s="35"/>
      <c r="F161" s="205" t="s">
        <v>462</v>
      </c>
      <c r="G161" s="35"/>
      <c r="H161" s="35"/>
      <c r="I161" s="114"/>
      <c r="J161" s="35"/>
      <c r="K161" s="35"/>
      <c r="L161" s="38"/>
      <c r="M161" s="206"/>
      <c r="N161" s="207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146</v>
      </c>
      <c r="AU161" s="16" t="s">
        <v>82</v>
      </c>
    </row>
    <row r="162" spans="1:65" s="13" customFormat="1" ht="10.199999999999999">
      <c r="B162" s="208"/>
      <c r="C162" s="209"/>
      <c r="D162" s="204" t="s">
        <v>148</v>
      </c>
      <c r="E162" s="210" t="s">
        <v>19</v>
      </c>
      <c r="F162" s="211" t="s">
        <v>463</v>
      </c>
      <c r="G162" s="209"/>
      <c r="H162" s="212">
        <v>35.99</v>
      </c>
      <c r="I162" s="213"/>
      <c r="J162" s="209"/>
      <c r="K162" s="209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148</v>
      </c>
      <c r="AU162" s="218" t="s">
        <v>82</v>
      </c>
      <c r="AV162" s="13" t="s">
        <v>82</v>
      </c>
      <c r="AW162" s="13" t="s">
        <v>33</v>
      </c>
      <c r="AX162" s="13" t="s">
        <v>71</v>
      </c>
      <c r="AY162" s="218" t="s">
        <v>137</v>
      </c>
    </row>
    <row r="163" spans="1:65" s="13" customFormat="1" ht="10.199999999999999">
      <c r="B163" s="208"/>
      <c r="C163" s="209"/>
      <c r="D163" s="204" t="s">
        <v>148</v>
      </c>
      <c r="E163" s="210" t="s">
        <v>19</v>
      </c>
      <c r="F163" s="211" t="s">
        <v>464</v>
      </c>
      <c r="G163" s="209"/>
      <c r="H163" s="212">
        <v>9.1920000000000002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148</v>
      </c>
      <c r="AU163" s="218" t="s">
        <v>82</v>
      </c>
      <c r="AV163" s="13" t="s">
        <v>82</v>
      </c>
      <c r="AW163" s="13" t="s">
        <v>33</v>
      </c>
      <c r="AX163" s="13" t="s">
        <v>71</v>
      </c>
      <c r="AY163" s="218" t="s">
        <v>137</v>
      </c>
    </row>
    <row r="164" spans="1:65" s="13" customFormat="1" ht="20.399999999999999">
      <c r="B164" s="208"/>
      <c r="C164" s="209"/>
      <c r="D164" s="204" t="s">
        <v>148</v>
      </c>
      <c r="E164" s="210" t="s">
        <v>19</v>
      </c>
      <c r="F164" s="211" t="s">
        <v>465</v>
      </c>
      <c r="G164" s="209"/>
      <c r="H164" s="212">
        <v>44.98</v>
      </c>
      <c r="I164" s="213"/>
      <c r="J164" s="209"/>
      <c r="K164" s="209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148</v>
      </c>
      <c r="AU164" s="218" t="s">
        <v>82</v>
      </c>
      <c r="AV164" s="13" t="s">
        <v>82</v>
      </c>
      <c r="AW164" s="13" t="s">
        <v>33</v>
      </c>
      <c r="AX164" s="13" t="s">
        <v>71</v>
      </c>
      <c r="AY164" s="218" t="s">
        <v>137</v>
      </c>
    </row>
    <row r="165" spans="1:65" s="2" customFormat="1" ht="14.4" customHeight="1">
      <c r="A165" s="33"/>
      <c r="B165" s="34"/>
      <c r="C165" s="191" t="s">
        <v>260</v>
      </c>
      <c r="D165" s="191" t="s">
        <v>139</v>
      </c>
      <c r="E165" s="192" t="s">
        <v>466</v>
      </c>
      <c r="F165" s="193" t="s">
        <v>467</v>
      </c>
      <c r="G165" s="194" t="s">
        <v>142</v>
      </c>
      <c r="H165" s="195">
        <v>90.162000000000006</v>
      </c>
      <c r="I165" s="196"/>
      <c r="J165" s="197">
        <f>ROUND(I165*H165,2)</f>
        <v>0</v>
      </c>
      <c r="K165" s="193" t="s">
        <v>143</v>
      </c>
      <c r="L165" s="38"/>
      <c r="M165" s="198" t="s">
        <v>19</v>
      </c>
      <c r="N165" s="199" t="s">
        <v>42</v>
      </c>
      <c r="O165" s="63"/>
      <c r="P165" s="200">
        <f>O165*H165</f>
        <v>0</v>
      </c>
      <c r="Q165" s="200">
        <v>0</v>
      </c>
      <c r="R165" s="200">
        <f>Q165*H165</f>
        <v>0</v>
      </c>
      <c r="S165" s="200">
        <v>0</v>
      </c>
      <c r="T165" s="201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2" t="s">
        <v>144</v>
      </c>
      <c r="AT165" s="202" t="s">
        <v>139</v>
      </c>
      <c r="AU165" s="202" t="s">
        <v>82</v>
      </c>
      <c r="AY165" s="16" t="s">
        <v>137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6" t="s">
        <v>79</v>
      </c>
      <c r="BK165" s="203">
        <f>ROUND(I165*H165,2)</f>
        <v>0</v>
      </c>
      <c r="BL165" s="16" t="s">
        <v>144</v>
      </c>
      <c r="BM165" s="202" t="s">
        <v>468</v>
      </c>
    </row>
    <row r="166" spans="1:65" s="2" customFormat="1" ht="10.199999999999999">
      <c r="A166" s="33"/>
      <c r="B166" s="34"/>
      <c r="C166" s="35"/>
      <c r="D166" s="204" t="s">
        <v>146</v>
      </c>
      <c r="E166" s="35"/>
      <c r="F166" s="205" t="s">
        <v>469</v>
      </c>
      <c r="G166" s="35"/>
      <c r="H166" s="35"/>
      <c r="I166" s="114"/>
      <c r="J166" s="35"/>
      <c r="K166" s="35"/>
      <c r="L166" s="38"/>
      <c r="M166" s="206"/>
      <c r="N166" s="207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146</v>
      </c>
      <c r="AU166" s="16" t="s">
        <v>82</v>
      </c>
    </row>
    <row r="167" spans="1:65" s="2" customFormat="1" ht="14.4" customHeight="1">
      <c r="A167" s="33"/>
      <c r="B167" s="34"/>
      <c r="C167" s="191" t="s">
        <v>267</v>
      </c>
      <c r="D167" s="191" t="s">
        <v>139</v>
      </c>
      <c r="E167" s="192" t="s">
        <v>470</v>
      </c>
      <c r="F167" s="193" t="s">
        <v>471</v>
      </c>
      <c r="G167" s="194" t="s">
        <v>359</v>
      </c>
      <c r="H167" s="195">
        <v>0.72</v>
      </c>
      <c r="I167" s="196"/>
      <c r="J167" s="197">
        <f>ROUND(I167*H167,2)</f>
        <v>0</v>
      </c>
      <c r="K167" s="193" t="s">
        <v>143</v>
      </c>
      <c r="L167" s="38"/>
      <c r="M167" s="198" t="s">
        <v>19</v>
      </c>
      <c r="N167" s="199" t="s">
        <v>42</v>
      </c>
      <c r="O167" s="63"/>
      <c r="P167" s="200">
        <f>O167*H167</f>
        <v>0</v>
      </c>
      <c r="Q167" s="200">
        <v>1.06277</v>
      </c>
      <c r="R167" s="200">
        <f>Q167*H167</f>
        <v>0.76519439999999994</v>
      </c>
      <c r="S167" s="200">
        <v>0</v>
      </c>
      <c r="T167" s="201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2" t="s">
        <v>144</v>
      </c>
      <c r="AT167" s="202" t="s">
        <v>139</v>
      </c>
      <c r="AU167" s="202" t="s">
        <v>82</v>
      </c>
      <c r="AY167" s="16" t="s">
        <v>137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6" t="s">
        <v>79</v>
      </c>
      <c r="BK167" s="203">
        <f>ROUND(I167*H167,2)</f>
        <v>0</v>
      </c>
      <c r="BL167" s="16" t="s">
        <v>144</v>
      </c>
      <c r="BM167" s="202" t="s">
        <v>472</v>
      </c>
    </row>
    <row r="168" spans="1:65" s="2" customFormat="1" ht="10.199999999999999">
      <c r="A168" s="33"/>
      <c r="B168" s="34"/>
      <c r="C168" s="35"/>
      <c r="D168" s="204" t="s">
        <v>146</v>
      </c>
      <c r="E168" s="35"/>
      <c r="F168" s="205" t="s">
        <v>473</v>
      </c>
      <c r="G168" s="35"/>
      <c r="H168" s="35"/>
      <c r="I168" s="114"/>
      <c r="J168" s="35"/>
      <c r="K168" s="35"/>
      <c r="L168" s="38"/>
      <c r="M168" s="206"/>
      <c r="N168" s="207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146</v>
      </c>
      <c r="AU168" s="16" t="s">
        <v>82</v>
      </c>
    </row>
    <row r="169" spans="1:65" s="13" customFormat="1" ht="10.199999999999999">
      <c r="B169" s="208"/>
      <c r="C169" s="209"/>
      <c r="D169" s="204" t="s">
        <v>148</v>
      </c>
      <c r="E169" s="210" t="s">
        <v>19</v>
      </c>
      <c r="F169" s="211" t="s">
        <v>474</v>
      </c>
      <c r="G169" s="209"/>
      <c r="H169" s="212">
        <v>0.46899999999999997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148</v>
      </c>
      <c r="AU169" s="218" t="s">
        <v>82</v>
      </c>
      <c r="AV169" s="13" t="s">
        <v>82</v>
      </c>
      <c r="AW169" s="13" t="s">
        <v>33</v>
      </c>
      <c r="AX169" s="13" t="s">
        <v>71</v>
      </c>
      <c r="AY169" s="218" t="s">
        <v>137</v>
      </c>
    </row>
    <row r="170" spans="1:65" s="13" customFormat="1" ht="10.199999999999999">
      <c r="B170" s="208"/>
      <c r="C170" s="209"/>
      <c r="D170" s="204" t="s">
        <v>148</v>
      </c>
      <c r="E170" s="210" t="s">
        <v>19</v>
      </c>
      <c r="F170" s="211" t="s">
        <v>475</v>
      </c>
      <c r="G170" s="209"/>
      <c r="H170" s="212">
        <v>0.251</v>
      </c>
      <c r="I170" s="213"/>
      <c r="J170" s="209"/>
      <c r="K170" s="209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148</v>
      </c>
      <c r="AU170" s="218" t="s">
        <v>82</v>
      </c>
      <c r="AV170" s="13" t="s">
        <v>82</v>
      </c>
      <c r="AW170" s="13" t="s">
        <v>33</v>
      </c>
      <c r="AX170" s="13" t="s">
        <v>71</v>
      </c>
      <c r="AY170" s="218" t="s">
        <v>137</v>
      </c>
    </row>
    <row r="171" spans="1:65" s="12" customFormat="1" ht="22.8" customHeight="1">
      <c r="B171" s="175"/>
      <c r="C171" s="176"/>
      <c r="D171" s="177" t="s">
        <v>70</v>
      </c>
      <c r="E171" s="189" t="s">
        <v>156</v>
      </c>
      <c r="F171" s="189" t="s">
        <v>476</v>
      </c>
      <c r="G171" s="176"/>
      <c r="H171" s="176"/>
      <c r="I171" s="179"/>
      <c r="J171" s="190">
        <f>BK171</f>
        <v>0</v>
      </c>
      <c r="K171" s="176"/>
      <c r="L171" s="181"/>
      <c r="M171" s="182"/>
      <c r="N171" s="183"/>
      <c r="O171" s="183"/>
      <c r="P171" s="184">
        <f>SUM(P172:P196)</f>
        <v>0</v>
      </c>
      <c r="Q171" s="183"/>
      <c r="R171" s="184">
        <f>SUM(R172:R196)</f>
        <v>77.080393219999991</v>
      </c>
      <c r="S171" s="183"/>
      <c r="T171" s="185">
        <f>SUM(T172:T196)</f>
        <v>0</v>
      </c>
      <c r="AR171" s="186" t="s">
        <v>79</v>
      </c>
      <c r="AT171" s="187" t="s">
        <v>70</v>
      </c>
      <c r="AU171" s="187" t="s">
        <v>79</v>
      </c>
      <c r="AY171" s="186" t="s">
        <v>137</v>
      </c>
      <c r="BK171" s="188">
        <f>SUM(BK172:BK196)</f>
        <v>0</v>
      </c>
    </row>
    <row r="172" spans="1:65" s="2" customFormat="1" ht="14.4" customHeight="1">
      <c r="A172" s="33"/>
      <c r="B172" s="34"/>
      <c r="C172" s="191" t="s">
        <v>7</v>
      </c>
      <c r="D172" s="191" t="s">
        <v>139</v>
      </c>
      <c r="E172" s="192" t="s">
        <v>477</v>
      </c>
      <c r="F172" s="193" t="s">
        <v>478</v>
      </c>
      <c r="G172" s="194" t="s">
        <v>142</v>
      </c>
      <c r="H172" s="195">
        <v>5.2</v>
      </c>
      <c r="I172" s="196"/>
      <c r="J172" s="197">
        <f>ROUND(I172*H172,2)</f>
        <v>0</v>
      </c>
      <c r="K172" s="193" t="s">
        <v>143</v>
      </c>
      <c r="L172" s="38"/>
      <c r="M172" s="198" t="s">
        <v>19</v>
      </c>
      <c r="N172" s="199" t="s">
        <v>42</v>
      </c>
      <c r="O172" s="63"/>
      <c r="P172" s="200">
        <f>O172*H172</f>
        <v>0</v>
      </c>
      <c r="Q172" s="200">
        <v>4.8840000000000001E-2</v>
      </c>
      <c r="R172" s="200">
        <f>Q172*H172</f>
        <v>0.25396800000000003</v>
      </c>
      <c r="S172" s="200">
        <v>0</v>
      </c>
      <c r="T172" s="201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2" t="s">
        <v>144</v>
      </c>
      <c r="AT172" s="202" t="s">
        <v>139</v>
      </c>
      <c r="AU172" s="202" t="s">
        <v>82</v>
      </c>
      <c r="AY172" s="16" t="s">
        <v>137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6" t="s">
        <v>79</v>
      </c>
      <c r="BK172" s="203">
        <f>ROUND(I172*H172,2)</f>
        <v>0</v>
      </c>
      <c r="BL172" s="16" t="s">
        <v>144</v>
      </c>
      <c r="BM172" s="202" t="s">
        <v>479</v>
      </c>
    </row>
    <row r="173" spans="1:65" s="2" customFormat="1" ht="19.2">
      <c r="A173" s="33"/>
      <c r="B173" s="34"/>
      <c r="C173" s="35"/>
      <c r="D173" s="204" t="s">
        <v>146</v>
      </c>
      <c r="E173" s="35"/>
      <c r="F173" s="205" t="s">
        <v>480</v>
      </c>
      <c r="G173" s="35"/>
      <c r="H173" s="35"/>
      <c r="I173" s="114"/>
      <c r="J173" s="35"/>
      <c r="K173" s="35"/>
      <c r="L173" s="38"/>
      <c r="M173" s="206"/>
      <c r="N173" s="207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146</v>
      </c>
      <c r="AU173" s="16" t="s">
        <v>82</v>
      </c>
    </row>
    <row r="174" spans="1:65" s="13" customFormat="1" ht="10.199999999999999">
      <c r="B174" s="208"/>
      <c r="C174" s="209"/>
      <c r="D174" s="204" t="s">
        <v>148</v>
      </c>
      <c r="E174" s="210" t="s">
        <v>19</v>
      </c>
      <c r="F174" s="211" t="s">
        <v>481</v>
      </c>
      <c r="G174" s="209"/>
      <c r="H174" s="212">
        <v>5.2</v>
      </c>
      <c r="I174" s="213"/>
      <c r="J174" s="209"/>
      <c r="K174" s="209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148</v>
      </c>
      <c r="AU174" s="218" t="s">
        <v>82</v>
      </c>
      <c r="AV174" s="13" t="s">
        <v>82</v>
      </c>
      <c r="AW174" s="13" t="s">
        <v>33</v>
      </c>
      <c r="AX174" s="13" t="s">
        <v>79</v>
      </c>
      <c r="AY174" s="218" t="s">
        <v>137</v>
      </c>
    </row>
    <row r="175" spans="1:65" s="2" customFormat="1" ht="14.4" customHeight="1">
      <c r="A175" s="33"/>
      <c r="B175" s="34"/>
      <c r="C175" s="220" t="s">
        <v>278</v>
      </c>
      <c r="D175" s="220" t="s">
        <v>322</v>
      </c>
      <c r="E175" s="221" t="s">
        <v>482</v>
      </c>
      <c r="F175" s="222" t="s">
        <v>483</v>
      </c>
      <c r="G175" s="223" t="s">
        <v>142</v>
      </c>
      <c r="H175" s="224">
        <v>5.2</v>
      </c>
      <c r="I175" s="225"/>
      <c r="J175" s="226">
        <f>ROUND(I175*H175,2)</f>
        <v>0</v>
      </c>
      <c r="K175" s="222" t="s">
        <v>19</v>
      </c>
      <c r="L175" s="227"/>
      <c r="M175" s="228" t="s">
        <v>19</v>
      </c>
      <c r="N175" s="229" t="s">
        <v>42</v>
      </c>
      <c r="O175" s="63"/>
      <c r="P175" s="200">
        <f>O175*H175</f>
        <v>0</v>
      </c>
      <c r="Q175" s="200">
        <v>2.2999999999999998</v>
      </c>
      <c r="R175" s="200">
        <f>Q175*H175</f>
        <v>11.959999999999999</v>
      </c>
      <c r="S175" s="200">
        <v>0</v>
      </c>
      <c r="T175" s="201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2" t="s">
        <v>194</v>
      </c>
      <c r="AT175" s="202" t="s">
        <v>322</v>
      </c>
      <c r="AU175" s="202" t="s">
        <v>82</v>
      </c>
      <c r="AY175" s="16" t="s">
        <v>137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6" t="s">
        <v>79</v>
      </c>
      <c r="BK175" s="203">
        <f>ROUND(I175*H175,2)</f>
        <v>0</v>
      </c>
      <c r="BL175" s="16" t="s">
        <v>144</v>
      </c>
      <c r="BM175" s="202" t="s">
        <v>484</v>
      </c>
    </row>
    <row r="176" spans="1:65" s="2" customFormat="1" ht="10.199999999999999">
      <c r="A176" s="33"/>
      <c r="B176" s="34"/>
      <c r="C176" s="35"/>
      <c r="D176" s="204" t="s">
        <v>146</v>
      </c>
      <c r="E176" s="35"/>
      <c r="F176" s="205" t="s">
        <v>483</v>
      </c>
      <c r="G176" s="35"/>
      <c r="H176" s="35"/>
      <c r="I176" s="114"/>
      <c r="J176" s="35"/>
      <c r="K176" s="35"/>
      <c r="L176" s="38"/>
      <c r="M176" s="206"/>
      <c r="N176" s="207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146</v>
      </c>
      <c r="AU176" s="16" t="s">
        <v>82</v>
      </c>
    </row>
    <row r="177" spans="1:65" s="2" customFormat="1" ht="14.4" customHeight="1">
      <c r="A177" s="33"/>
      <c r="B177" s="34"/>
      <c r="C177" s="191" t="s">
        <v>284</v>
      </c>
      <c r="D177" s="191" t="s">
        <v>139</v>
      </c>
      <c r="E177" s="192" t="s">
        <v>485</v>
      </c>
      <c r="F177" s="193" t="s">
        <v>486</v>
      </c>
      <c r="G177" s="194" t="s">
        <v>159</v>
      </c>
      <c r="H177" s="195">
        <v>1.2490000000000001</v>
      </c>
      <c r="I177" s="196"/>
      <c r="J177" s="197">
        <f>ROUND(I177*H177,2)</f>
        <v>0</v>
      </c>
      <c r="K177" s="193" t="s">
        <v>143</v>
      </c>
      <c r="L177" s="38"/>
      <c r="M177" s="198" t="s">
        <v>19</v>
      </c>
      <c r="N177" s="199" t="s">
        <v>42</v>
      </c>
      <c r="O177" s="63"/>
      <c r="P177" s="200">
        <f>O177*H177</f>
        <v>0</v>
      </c>
      <c r="Q177" s="200">
        <v>3.11388</v>
      </c>
      <c r="R177" s="200">
        <f>Q177*H177</f>
        <v>3.8892361200000005</v>
      </c>
      <c r="S177" s="200">
        <v>0</v>
      </c>
      <c r="T177" s="20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2" t="s">
        <v>144</v>
      </c>
      <c r="AT177" s="202" t="s">
        <v>139</v>
      </c>
      <c r="AU177" s="202" t="s">
        <v>82</v>
      </c>
      <c r="AY177" s="16" t="s">
        <v>137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6" t="s">
        <v>79</v>
      </c>
      <c r="BK177" s="203">
        <f>ROUND(I177*H177,2)</f>
        <v>0</v>
      </c>
      <c r="BL177" s="16" t="s">
        <v>144</v>
      </c>
      <c r="BM177" s="202" t="s">
        <v>487</v>
      </c>
    </row>
    <row r="178" spans="1:65" s="2" customFormat="1" ht="28.8">
      <c r="A178" s="33"/>
      <c r="B178" s="34"/>
      <c r="C178" s="35"/>
      <c r="D178" s="204" t="s">
        <v>146</v>
      </c>
      <c r="E178" s="35"/>
      <c r="F178" s="205" t="s">
        <v>488</v>
      </c>
      <c r="G178" s="35"/>
      <c r="H178" s="35"/>
      <c r="I178" s="114"/>
      <c r="J178" s="35"/>
      <c r="K178" s="35"/>
      <c r="L178" s="38"/>
      <c r="M178" s="206"/>
      <c r="N178" s="207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146</v>
      </c>
      <c r="AU178" s="16" t="s">
        <v>82</v>
      </c>
    </row>
    <row r="179" spans="1:65" s="13" customFormat="1" ht="10.199999999999999">
      <c r="B179" s="208"/>
      <c r="C179" s="209"/>
      <c r="D179" s="204" t="s">
        <v>148</v>
      </c>
      <c r="E179" s="210" t="s">
        <v>19</v>
      </c>
      <c r="F179" s="211" t="s">
        <v>489</v>
      </c>
      <c r="G179" s="209"/>
      <c r="H179" s="212">
        <v>1.2490000000000001</v>
      </c>
      <c r="I179" s="213"/>
      <c r="J179" s="209"/>
      <c r="K179" s="209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148</v>
      </c>
      <c r="AU179" s="218" t="s">
        <v>82</v>
      </c>
      <c r="AV179" s="13" t="s">
        <v>82</v>
      </c>
      <c r="AW179" s="13" t="s">
        <v>33</v>
      </c>
      <c r="AX179" s="13" t="s">
        <v>79</v>
      </c>
      <c r="AY179" s="218" t="s">
        <v>137</v>
      </c>
    </row>
    <row r="180" spans="1:65" s="2" customFormat="1" ht="14.4" customHeight="1">
      <c r="A180" s="33"/>
      <c r="B180" s="34"/>
      <c r="C180" s="191" t="s">
        <v>291</v>
      </c>
      <c r="D180" s="191" t="s">
        <v>139</v>
      </c>
      <c r="E180" s="192" t="s">
        <v>490</v>
      </c>
      <c r="F180" s="193" t="s">
        <v>491</v>
      </c>
      <c r="G180" s="194" t="s">
        <v>159</v>
      </c>
      <c r="H180" s="195">
        <v>19.427</v>
      </c>
      <c r="I180" s="196"/>
      <c r="J180" s="197">
        <f>ROUND(I180*H180,2)</f>
        <v>0</v>
      </c>
      <c r="K180" s="193" t="s">
        <v>143</v>
      </c>
      <c r="L180" s="38"/>
      <c r="M180" s="198" t="s">
        <v>19</v>
      </c>
      <c r="N180" s="199" t="s">
        <v>42</v>
      </c>
      <c r="O180" s="63"/>
      <c r="P180" s="200">
        <f>O180*H180</f>
        <v>0</v>
      </c>
      <c r="Q180" s="200">
        <v>2.8089400000000002</v>
      </c>
      <c r="R180" s="200">
        <f>Q180*H180</f>
        <v>54.569277380000003</v>
      </c>
      <c r="S180" s="200">
        <v>0</v>
      </c>
      <c r="T180" s="201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2" t="s">
        <v>144</v>
      </c>
      <c r="AT180" s="202" t="s">
        <v>139</v>
      </c>
      <c r="AU180" s="202" t="s">
        <v>82</v>
      </c>
      <c r="AY180" s="16" t="s">
        <v>137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6" t="s">
        <v>79</v>
      </c>
      <c r="BK180" s="203">
        <f>ROUND(I180*H180,2)</f>
        <v>0</v>
      </c>
      <c r="BL180" s="16" t="s">
        <v>144</v>
      </c>
      <c r="BM180" s="202" t="s">
        <v>492</v>
      </c>
    </row>
    <row r="181" spans="1:65" s="2" customFormat="1" ht="28.8">
      <c r="A181" s="33"/>
      <c r="B181" s="34"/>
      <c r="C181" s="35"/>
      <c r="D181" s="204" t="s">
        <v>146</v>
      </c>
      <c r="E181" s="35"/>
      <c r="F181" s="205" t="s">
        <v>493</v>
      </c>
      <c r="G181" s="35"/>
      <c r="H181" s="35"/>
      <c r="I181" s="114"/>
      <c r="J181" s="35"/>
      <c r="K181" s="35"/>
      <c r="L181" s="38"/>
      <c r="M181" s="206"/>
      <c r="N181" s="207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146</v>
      </c>
      <c r="AU181" s="16" t="s">
        <v>82</v>
      </c>
    </row>
    <row r="182" spans="1:65" s="13" customFormat="1" ht="10.199999999999999">
      <c r="B182" s="208"/>
      <c r="C182" s="209"/>
      <c r="D182" s="204" t="s">
        <v>148</v>
      </c>
      <c r="E182" s="210" t="s">
        <v>19</v>
      </c>
      <c r="F182" s="211" t="s">
        <v>494</v>
      </c>
      <c r="G182" s="209"/>
      <c r="H182" s="212">
        <v>18.527000000000001</v>
      </c>
      <c r="I182" s="213"/>
      <c r="J182" s="209"/>
      <c r="K182" s="209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148</v>
      </c>
      <c r="AU182" s="218" t="s">
        <v>82</v>
      </c>
      <c r="AV182" s="13" t="s">
        <v>82</v>
      </c>
      <c r="AW182" s="13" t="s">
        <v>33</v>
      </c>
      <c r="AX182" s="13" t="s">
        <v>71</v>
      </c>
      <c r="AY182" s="218" t="s">
        <v>137</v>
      </c>
    </row>
    <row r="183" spans="1:65" s="13" customFormat="1" ht="10.199999999999999">
      <c r="B183" s="208"/>
      <c r="C183" s="209"/>
      <c r="D183" s="204" t="s">
        <v>148</v>
      </c>
      <c r="E183" s="210" t="s">
        <v>19</v>
      </c>
      <c r="F183" s="211" t="s">
        <v>495</v>
      </c>
      <c r="G183" s="209"/>
      <c r="H183" s="212">
        <v>0.9</v>
      </c>
      <c r="I183" s="213"/>
      <c r="J183" s="209"/>
      <c r="K183" s="209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148</v>
      </c>
      <c r="AU183" s="218" t="s">
        <v>82</v>
      </c>
      <c r="AV183" s="13" t="s">
        <v>82</v>
      </c>
      <c r="AW183" s="13" t="s">
        <v>33</v>
      </c>
      <c r="AX183" s="13" t="s">
        <v>71</v>
      </c>
      <c r="AY183" s="218" t="s">
        <v>137</v>
      </c>
    </row>
    <row r="184" spans="1:65" s="2" customFormat="1" ht="14.4" customHeight="1">
      <c r="A184" s="33"/>
      <c r="B184" s="34"/>
      <c r="C184" s="191" t="s">
        <v>300</v>
      </c>
      <c r="D184" s="191" t="s">
        <v>139</v>
      </c>
      <c r="E184" s="192" t="s">
        <v>496</v>
      </c>
      <c r="F184" s="193" t="s">
        <v>497</v>
      </c>
      <c r="G184" s="194" t="s">
        <v>142</v>
      </c>
      <c r="H184" s="195">
        <v>33.79</v>
      </c>
      <c r="I184" s="196"/>
      <c r="J184" s="197">
        <f>ROUND(I184*H184,2)</f>
        <v>0</v>
      </c>
      <c r="K184" s="193" t="s">
        <v>143</v>
      </c>
      <c r="L184" s="38"/>
      <c r="M184" s="198" t="s">
        <v>19</v>
      </c>
      <c r="N184" s="199" t="s">
        <v>42</v>
      </c>
      <c r="O184" s="63"/>
      <c r="P184" s="200">
        <f>O184*H184</f>
        <v>0</v>
      </c>
      <c r="Q184" s="200">
        <v>7.26E-3</v>
      </c>
      <c r="R184" s="200">
        <f>Q184*H184</f>
        <v>0.24531539999999999</v>
      </c>
      <c r="S184" s="200">
        <v>0</v>
      </c>
      <c r="T184" s="201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2" t="s">
        <v>144</v>
      </c>
      <c r="AT184" s="202" t="s">
        <v>139</v>
      </c>
      <c r="AU184" s="202" t="s">
        <v>82</v>
      </c>
      <c r="AY184" s="16" t="s">
        <v>137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6" t="s">
        <v>79</v>
      </c>
      <c r="BK184" s="203">
        <f>ROUND(I184*H184,2)</f>
        <v>0</v>
      </c>
      <c r="BL184" s="16" t="s">
        <v>144</v>
      </c>
      <c r="BM184" s="202" t="s">
        <v>498</v>
      </c>
    </row>
    <row r="185" spans="1:65" s="2" customFormat="1" ht="28.8">
      <c r="A185" s="33"/>
      <c r="B185" s="34"/>
      <c r="C185" s="35"/>
      <c r="D185" s="204" t="s">
        <v>146</v>
      </c>
      <c r="E185" s="35"/>
      <c r="F185" s="205" t="s">
        <v>499</v>
      </c>
      <c r="G185" s="35"/>
      <c r="H185" s="35"/>
      <c r="I185" s="114"/>
      <c r="J185" s="35"/>
      <c r="K185" s="35"/>
      <c r="L185" s="38"/>
      <c r="M185" s="206"/>
      <c r="N185" s="207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146</v>
      </c>
      <c r="AU185" s="16" t="s">
        <v>82</v>
      </c>
    </row>
    <row r="186" spans="1:65" s="13" customFormat="1" ht="10.199999999999999">
      <c r="B186" s="208"/>
      <c r="C186" s="209"/>
      <c r="D186" s="204" t="s">
        <v>148</v>
      </c>
      <c r="E186" s="210" t="s">
        <v>19</v>
      </c>
      <c r="F186" s="211" t="s">
        <v>500</v>
      </c>
      <c r="G186" s="209"/>
      <c r="H186" s="212">
        <v>25.99</v>
      </c>
      <c r="I186" s="213"/>
      <c r="J186" s="209"/>
      <c r="K186" s="209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148</v>
      </c>
      <c r="AU186" s="218" t="s">
        <v>82</v>
      </c>
      <c r="AV186" s="13" t="s">
        <v>82</v>
      </c>
      <c r="AW186" s="13" t="s">
        <v>33</v>
      </c>
      <c r="AX186" s="13" t="s">
        <v>71</v>
      </c>
      <c r="AY186" s="218" t="s">
        <v>137</v>
      </c>
    </row>
    <row r="187" spans="1:65" s="13" customFormat="1" ht="10.199999999999999">
      <c r="B187" s="208"/>
      <c r="C187" s="209"/>
      <c r="D187" s="204" t="s">
        <v>148</v>
      </c>
      <c r="E187" s="210" t="s">
        <v>19</v>
      </c>
      <c r="F187" s="211" t="s">
        <v>501</v>
      </c>
      <c r="G187" s="209"/>
      <c r="H187" s="212">
        <v>7.8</v>
      </c>
      <c r="I187" s="213"/>
      <c r="J187" s="209"/>
      <c r="K187" s="209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148</v>
      </c>
      <c r="AU187" s="218" t="s">
        <v>82</v>
      </c>
      <c r="AV187" s="13" t="s">
        <v>82</v>
      </c>
      <c r="AW187" s="13" t="s">
        <v>33</v>
      </c>
      <c r="AX187" s="13" t="s">
        <v>71</v>
      </c>
      <c r="AY187" s="218" t="s">
        <v>137</v>
      </c>
    </row>
    <row r="188" spans="1:65" s="2" customFormat="1" ht="14.4" customHeight="1">
      <c r="A188" s="33"/>
      <c r="B188" s="34"/>
      <c r="C188" s="191" t="s">
        <v>307</v>
      </c>
      <c r="D188" s="191" t="s">
        <v>139</v>
      </c>
      <c r="E188" s="192" t="s">
        <v>502</v>
      </c>
      <c r="F188" s="193" t="s">
        <v>503</v>
      </c>
      <c r="G188" s="194" t="s">
        <v>142</v>
      </c>
      <c r="H188" s="195">
        <v>33.79</v>
      </c>
      <c r="I188" s="196"/>
      <c r="J188" s="197">
        <f>ROUND(I188*H188,2)</f>
        <v>0</v>
      </c>
      <c r="K188" s="193" t="s">
        <v>143</v>
      </c>
      <c r="L188" s="38"/>
      <c r="M188" s="198" t="s">
        <v>19</v>
      </c>
      <c r="N188" s="199" t="s">
        <v>42</v>
      </c>
      <c r="O188" s="63"/>
      <c r="P188" s="200">
        <f>O188*H188</f>
        <v>0</v>
      </c>
      <c r="Q188" s="200">
        <v>8.5999999999999998E-4</v>
      </c>
      <c r="R188" s="200">
        <f>Q188*H188</f>
        <v>2.9059399999999999E-2</v>
      </c>
      <c r="S188" s="200">
        <v>0</v>
      </c>
      <c r="T188" s="201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2" t="s">
        <v>144</v>
      </c>
      <c r="AT188" s="202" t="s">
        <v>139</v>
      </c>
      <c r="AU188" s="202" t="s">
        <v>82</v>
      </c>
      <c r="AY188" s="16" t="s">
        <v>137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6" t="s">
        <v>79</v>
      </c>
      <c r="BK188" s="203">
        <f>ROUND(I188*H188,2)</f>
        <v>0</v>
      </c>
      <c r="BL188" s="16" t="s">
        <v>144</v>
      </c>
      <c r="BM188" s="202" t="s">
        <v>504</v>
      </c>
    </row>
    <row r="189" spans="1:65" s="2" customFormat="1" ht="28.8">
      <c r="A189" s="33"/>
      <c r="B189" s="34"/>
      <c r="C189" s="35"/>
      <c r="D189" s="204" t="s">
        <v>146</v>
      </c>
      <c r="E189" s="35"/>
      <c r="F189" s="205" t="s">
        <v>505</v>
      </c>
      <c r="G189" s="35"/>
      <c r="H189" s="35"/>
      <c r="I189" s="114"/>
      <c r="J189" s="35"/>
      <c r="K189" s="35"/>
      <c r="L189" s="38"/>
      <c r="M189" s="206"/>
      <c r="N189" s="207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146</v>
      </c>
      <c r="AU189" s="16" t="s">
        <v>82</v>
      </c>
    </row>
    <row r="190" spans="1:65" s="2" customFormat="1" ht="14.4" customHeight="1">
      <c r="A190" s="33"/>
      <c r="B190" s="34"/>
      <c r="C190" s="191" t="s">
        <v>314</v>
      </c>
      <c r="D190" s="191" t="s">
        <v>139</v>
      </c>
      <c r="E190" s="192" t="s">
        <v>506</v>
      </c>
      <c r="F190" s="193" t="s">
        <v>507</v>
      </c>
      <c r="G190" s="194" t="s">
        <v>359</v>
      </c>
      <c r="H190" s="195">
        <v>0.29199999999999998</v>
      </c>
      <c r="I190" s="196"/>
      <c r="J190" s="197">
        <f>ROUND(I190*H190,2)</f>
        <v>0</v>
      </c>
      <c r="K190" s="193" t="s">
        <v>143</v>
      </c>
      <c r="L190" s="38"/>
      <c r="M190" s="198" t="s">
        <v>19</v>
      </c>
      <c r="N190" s="199" t="s">
        <v>42</v>
      </c>
      <c r="O190" s="63"/>
      <c r="P190" s="200">
        <f>O190*H190</f>
        <v>0</v>
      </c>
      <c r="Q190" s="200">
        <v>1.0395099999999999</v>
      </c>
      <c r="R190" s="200">
        <f>Q190*H190</f>
        <v>0.30353691999999999</v>
      </c>
      <c r="S190" s="200">
        <v>0</v>
      </c>
      <c r="T190" s="201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2" t="s">
        <v>144</v>
      </c>
      <c r="AT190" s="202" t="s">
        <v>139</v>
      </c>
      <c r="AU190" s="202" t="s">
        <v>82</v>
      </c>
      <c r="AY190" s="16" t="s">
        <v>137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6" t="s">
        <v>79</v>
      </c>
      <c r="BK190" s="203">
        <f>ROUND(I190*H190,2)</f>
        <v>0</v>
      </c>
      <c r="BL190" s="16" t="s">
        <v>144</v>
      </c>
      <c r="BM190" s="202" t="s">
        <v>508</v>
      </c>
    </row>
    <row r="191" spans="1:65" s="2" customFormat="1" ht="38.4">
      <c r="A191" s="33"/>
      <c r="B191" s="34"/>
      <c r="C191" s="35"/>
      <c r="D191" s="204" t="s">
        <v>146</v>
      </c>
      <c r="E191" s="35"/>
      <c r="F191" s="205" t="s">
        <v>509</v>
      </c>
      <c r="G191" s="35"/>
      <c r="H191" s="35"/>
      <c r="I191" s="114"/>
      <c r="J191" s="35"/>
      <c r="K191" s="35"/>
      <c r="L191" s="38"/>
      <c r="M191" s="206"/>
      <c r="N191" s="207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146</v>
      </c>
      <c r="AU191" s="16" t="s">
        <v>82</v>
      </c>
    </row>
    <row r="192" spans="1:65" s="13" customFormat="1" ht="10.199999999999999">
      <c r="B192" s="208"/>
      <c r="C192" s="209"/>
      <c r="D192" s="204" t="s">
        <v>148</v>
      </c>
      <c r="E192" s="210" t="s">
        <v>19</v>
      </c>
      <c r="F192" s="211" t="s">
        <v>510</v>
      </c>
      <c r="G192" s="209"/>
      <c r="H192" s="212">
        <v>0.27800000000000002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148</v>
      </c>
      <c r="AU192" s="218" t="s">
        <v>82</v>
      </c>
      <c r="AV192" s="13" t="s">
        <v>82</v>
      </c>
      <c r="AW192" s="13" t="s">
        <v>33</v>
      </c>
      <c r="AX192" s="13" t="s">
        <v>71</v>
      </c>
      <c r="AY192" s="218" t="s">
        <v>137</v>
      </c>
    </row>
    <row r="193" spans="1:65" s="13" customFormat="1" ht="10.199999999999999">
      <c r="B193" s="208"/>
      <c r="C193" s="209"/>
      <c r="D193" s="204" t="s">
        <v>148</v>
      </c>
      <c r="E193" s="210" t="s">
        <v>19</v>
      </c>
      <c r="F193" s="211" t="s">
        <v>511</v>
      </c>
      <c r="G193" s="209"/>
      <c r="H193" s="212">
        <v>1.4E-2</v>
      </c>
      <c r="I193" s="213"/>
      <c r="J193" s="209"/>
      <c r="K193" s="209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148</v>
      </c>
      <c r="AU193" s="218" t="s">
        <v>82</v>
      </c>
      <c r="AV193" s="13" t="s">
        <v>82</v>
      </c>
      <c r="AW193" s="13" t="s">
        <v>33</v>
      </c>
      <c r="AX193" s="13" t="s">
        <v>71</v>
      </c>
      <c r="AY193" s="218" t="s">
        <v>137</v>
      </c>
    </row>
    <row r="194" spans="1:65" s="2" customFormat="1" ht="22.8">
      <c r="A194" s="33"/>
      <c r="B194" s="34"/>
      <c r="C194" s="191" t="s">
        <v>321</v>
      </c>
      <c r="D194" s="191" t="s">
        <v>139</v>
      </c>
      <c r="E194" s="192" t="s">
        <v>512</v>
      </c>
      <c r="F194" s="193" t="s">
        <v>513</v>
      </c>
      <c r="G194" s="194" t="s">
        <v>317</v>
      </c>
      <c r="H194" s="195">
        <v>2.65</v>
      </c>
      <c r="I194" s="196"/>
      <c r="J194" s="197">
        <f>ROUND(I194*H194,2)</f>
        <v>0</v>
      </c>
      <c r="K194" s="193" t="s">
        <v>19</v>
      </c>
      <c r="L194" s="38"/>
      <c r="M194" s="198" t="s">
        <v>19</v>
      </c>
      <c r="N194" s="199" t="s">
        <v>42</v>
      </c>
      <c r="O194" s="63"/>
      <c r="P194" s="200">
        <f>O194*H194</f>
        <v>0</v>
      </c>
      <c r="Q194" s="200">
        <v>2.2000000000000002</v>
      </c>
      <c r="R194" s="200">
        <f>Q194*H194</f>
        <v>5.83</v>
      </c>
      <c r="S194" s="200">
        <v>0</v>
      </c>
      <c r="T194" s="201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2" t="s">
        <v>144</v>
      </c>
      <c r="AT194" s="202" t="s">
        <v>139</v>
      </c>
      <c r="AU194" s="202" t="s">
        <v>82</v>
      </c>
      <c r="AY194" s="16" t="s">
        <v>137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6" t="s">
        <v>79</v>
      </c>
      <c r="BK194" s="203">
        <f>ROUND(I194*H194,2)</f>
        <v>0</v>
      </c>
      <c r="BL194" s="16" t="s">
        <v>144</v>
      </c>
      <c r="BM194" s="202" t="s">
        <v>514</v>
      </c>
    </row>
    <row r="195" spans="1:65" s="2" customFormat="1" ht="19.2">
      <c r="A195" s="33"/>
      <c r="B195" s="34"/>
      <c r="C195" s="35"/>
      <c r="D195" s="204" t="s">
        <v>146</v>
      </c>
      <c r="E195" s="35"/>
      <c r="F195" s="205" t="s">
        <v>513</v>
      </c>
      <c r="G195" s="35"/>
      <c r="H195" s="35"/>
      <c r="I195" s="114"/>
      <c r="J195" s="35"/>
      <c r="K195" s="35"/>
      <c r="L195" s="38"/>
      <c r="M195" s="206"/>
      <c r="N195" s="207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146</v>
      </c>
      <c r="AU195" s="16" t="s">
        <v>82</v>
      </c>
    </row>
    <row r="196" spans="1:65" s="2" customFormat="1" ht="48">
      <c r="A196" s="33"/>
      <c r="B196" s="34"/>
      <c r="C196" s="35"/>
      <c r="D196" s="204" t="s">
        <v>251</v>
      </c>
      <c r="E196" s="35"/>
      <c r="F196" s="219" t="s">
        <v>515</v>
      </c>
      <c r="G196" s="35"/>
      <c r="H196" s="35"/>
      <c r="I196" s="114"/>
      <c r="J196" s="35"/>
      <c r="K196" s="35"/>
      <c r="L196" s="38"/>
      <c r="M196" s="206"/>
      <c r="N196" s="207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251</v>
      </c>
      <c r="AU196" s="16" t="s">
        <v>82</v>
      </c>
    </row>
    <row r="197" spans="1:65" s="12" customFormat="1" ht="22.8" customHeight="1">
      <c r="B197" s="175"/>
      <c r="C197" s="176"/>
      <c r="D197" s="177" t="s">
        <v>70</v>
      </c>
      <c r="E197" s="189" t="s">
        <v>144</v>
      </c>
      <c r="F197" s="189" t="s">
        <v>299</v>
      </c>
      <c r="G197" s="176"/>
      <c r="H197" s="176"/>
      <c r="I197" s="179"/>
      <c r="J197" s="190">
        <f>BK197</f>
        <v>0</v>
      </c>
      <c r="K197" s="176"/>
      <c r="L197" s="181"/>
      <c r="M197" s="182"/>
      <c r="N197" s="183"/>
      <c r="O197" s="183"/>
      <c r="P197" s="184">
        <f>SUM(P198:P219)</f>
        <v>0</v>
      </c>
      <c r="Q197" s="183"/>
      <c r="R197" s="184">
        <f>SUM(R198:R219)</f>
        <v>146.46934547999999</v>
      </c>
      <c r="S197" s="183"/>
      <c r="T197" s="185">
        <f>SUM(T198:T219)</f>
        <v>0</v>
      </c>
      <c r="AR197" s="186" t="s">
        <v>79</v>
      </c>
      <c r="AT197" s="187" t="s">
        <v>70</v>
      </c>
      <c r="AU197" s="187" t="s">
        <v>79</v>
      </c>
      <c r="AY197" s="186" t="s">
        <v>137</v>
      </c>
      <c r="BK197" s="188">
        <f>SUM(BK198:BK219)</f>
        <v>0</v>
      </c>
    </row>
    <row r="198" spans="1:65" s="2" customFormat="1" ht="14.4" customHeight="1">
      <c r="A198" s="33"/>
      <c r="B198" s="34"/>
      <c r="C198" s="191" t="s">
        <v>326</v>
      </c>
      <c r="D198" s="191" t="s">
        <v>139</v>
      </c>
      <c r="E198" s="192" t="s">
        <v>516</v>
      </c>
      <c r="F198" s="193" t="s">
        <v>517</v>
      </c>
      <c r="G198" s="194" t="s">
        <v>142</v>
      </c>
      <c r="H198" s="195">
        <v>3.738</v>
      </c>
      <c r="I198" s="196"/>
      <c r="J198" s="197">
        <f>ROUND(I198*H198,2)</f>
        <v>0</v>
      </c>
      <c r="K198" s="193" t="s">
        <v>143</v>
      </c>
      <c r="L198" s="38"/>
      <c r="M198" s="198" t="s">
        <v>19</v>
      </c>
      <c r="N198" s="199" t="s">
        <v>42</v>
      </c>
      <c r="O198" s="63"/>
      <c r="P198" s="200">
        <f>O198*H198</f>
        <v>0</v>
      </c>
      <c r="Q198" s="200">
        <v>0.20266000000000001</v>
      </c>
      <c r="R198" s="200">
        <f>Q198*H198</f>
        <v>0.75754308000000004</v>
      </c>
      <c r="S198" s="200">
        <v>0</v>
      </c>
      <c r="T198" s="201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2" t="s">
        <v>144</v>
      </c>
      <c r="AT198" s="202" t="s">
        <v>139</v>
      </c>
      <c r="AU198" s="202" t="s">
        <v>82</v>
      </c>
      <c r="AY198" s="16" t="s">
        <v>137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6" t="s">
        <v>79</v>
      </c>
      <c r="BK198" s="203">
        <f>ROUND(I198*H198,2)</f>
        <v>0</v>
      </c>
      <c r="BL198" s="16" t="s">
        <v>144</v>
      </c>
      <c r="BM198" s="202" t="s">
        <v>518</v>
      </c>
    </row>
    <row r="199" spans="1:65" s="2" customFormat="1" ht="10.199999999999999">
      <c r="A199" s="33"/>
      <c r="B199" s="34"/>
      <c r="C199" s="35"/>
      <c r="D199" s="204" t="s">
        <v>146</v>
      </c>
      <c r="E199" s="35"/>
      <c r="F199" s="205" t="s">
        <v>519</v>
      </c>
      <c r="G199" s="35"/>
      <c r="H199" s="35"/>
      <c r="I199" s="114"/>
      <c r="J199" s="35"/>
      <c r="K199" s="35"/>
      <c r="L199" s="38"/>
      <c r="M199" s="206"/>
      <c r="N199" s="207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146</v>
      </c>
      <c r="AU199" s="16" t="s">
        <v>82</v>
      </c>
    </row>
    <row r="200" spans="1:65" s="2" customFormat="1" ht="19.2">
      <c r="A200" s="33"/>
      <c r="B200" s="34"/>
      <c r="C200" s="35"/>
      <c r="D200" s="204" t="s">
        <v>251</v>
      </c>
      <c r="E200" s="35"/>
      <c r="F200" s="219" t="s">
        <v>520</v>
      </c>
      <c r="G200" s="35"/>
      <c r="H200" s="35"/>
      <c r="I200" s="114"/>
      <c r="J200" s="35"/>
      <c r="K200" s="35"/>
      <c r="L200" s="38"/>
      <c r="M200" s="206"/>
      <c r="N200" s="207"/>
      <c r="O200" s="63"/>
      <c r="P200" s="63"/>
      <c r="Q200" s="63"/>
      <c r="R200" s="63"/>
      <c r="S200" s="63"/>
      <c r="T200" s="64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251</v>
      </c>
      <c r="AU200" s="16" t="s">
        <v>82</v>
      </c>
    </row>
    <row r="201" spans="1:65" s="13" customFormat="1" ht="10.199999999999999">
      <c r="B201" s="208"/>
      <c r="C201" s="209"/>
      <c r="D201" s="204" t="s">
        <v>148</v>
      </c>
      <c r="E201" s="210" t="s">
        <v>19</v>
      </c>
      <c r="F201" s="211" t="s">
        <v>521</v>
      </c>
      <c r="G201" s="209"/>
      <c r="H201" s="212">
        <v>3.738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148</v>
      </c>
      <c r="AU201" s="218" t="s">
        <v>82</v>
      </c>
      <c r="AV201" s="13" t="s">
        <v>82</v>
      </c>
      <c r="AW201" s="13" t="s">
        <v>33</v>
      </c>
      <c r="AX201" s="13" t="s">
        <v>79</v>
      </c>
      <c r="AY201" s="218" t="s">
        <v>137</v>
      </c>
    </row>
    <row r="202" spans="1:65" s="2" customFormat="1" ht="14.4" customHeight="1">
      <c r="A202" s="33"/>
      <c r="B202" s="34"/>
      <c r="C202" s="191" t="s">
        <v>332</v>
      </c>
      <c r="D202" s="191" t="s">
        <v>139</v>
      </c>
      <c r="E202" s="192" t="s">
        <v>522</v>
      </c>
      <c r="F202" s="193" t="s">
        <v>523</v>
      </c>
      <c r="G202" s="194" t="s">
        <v>142</v>
      </c>
      <c r="H202" s="195">
        <v>85.954999999999998</v>
      </c>
      <c r="I202" s="196"/>
      <c r="J202" s="197">
        <f>ROUND(I202*H202,2)</f>
        <v>0</v>
      </c>
      <c r="K202" s="193" t="s">
        <v>143</v>
      </c>
      <c r="L202" s="38"/>
      <c r="M202" s="198" t="s">
        <v>19</v>
      </c>
      <c r="N202" s="199" t="s">
        <v>42</v>
      </c>
      <c r="O202" s="63"/>
      <c r="P202" s="200">
        <f>O202*H202</f>
        <v>0</v>
      </c>
      <c r="Q202" s="200">
        <v>0.21251999999999999</v>
      </c>
      <c r="R202" s="200">
        <f>Q202*H202</f>
        <v>18.2671566</v>
      </c>
      <c r="S202" s="200">
        <v>0</v>
      </c>
      <c r="T202" s="201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2" t="s">
        <v>144</v>
      </c>
      <c r="AT202" s="202" t="s">
        <v>139</v>
      </c>
      <c r="AU202" s="202" t="s">
        <v>82</v>
      </c>
      <c r="AY202" s="16" t="s">
        <v>137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6" t="s">
        <v>79</v>
      </c>
      <c r="BK202" s="203">
        <f>ROUND(I202*H202,2)</f>
        <v>0</v>
      </c>
      <c r="BL202" s="16" t="s">
        <v>144</v>
      </c>
      <c r="BM202" s="202" t="s">
        <v>524</v>
      </c>
    </row>
    <row r="203" spans="1:65" s="2" customFormat="1" ht="10.199999999999999">
      <c r="A203" s="33"/>
      <c r="B203" s="34"/>
      <c r="C203" s="35"/>
      <c r="D203" s="204" t="s">
        <v>146</v>
      </c>
      <c r="E203" s="35"/>
      <c r="F203" s="205" t="s">
        <v>525</v>
      </c>
      <c r="G203" s="35"/>
      <c r="H203" s="35"/>
      <c r="I203" s="114"/>
      <c r="J203" s="35"/>
      <c r="K203" s="35"/>
      <c r="L203" s="38"/>
      <c r="M203" s="206"/>
      <c r="N203" s="207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146</v>
      </c>
      <c r="AU203" s="16" t="s">
        <v>82</v>
      </c>
    </row>
    <row r="204" spans="1:65" s="13" customFormat="1" ht="10.199999999999999">
      <c r="B204" s="208"/>
      <c r="C204" s="209"/>
      <c r="D204" s="204" t="s">
        <v>148</v>
      </c>
      <c r="E204" s="210" t="s">
        <v>19</v>
      </c>
      <c r="F204" s="211" t="s">
        <v>526</v>
      </c>
      <c r="G204" s="209"/>
      <c r="H204" s="212">
        <v>28.975000000000001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148</v>
      </c>
      <c r="AU204" s="218" t="s">
        <v>82</v>
      </c>
      <c r="AV204" s="13" t="s">
        <v>82</v>
      </c>
      <c r="AW204" s="13" t="s">
        <v>33</v>
      </c>
      <c r="AX204" s="13" t="s">
        <v>71</v>
      </c>
      <c r="AY204" s="218" t="s">
        <v>137</v>
      </c>
    </row>
    <row r="205" spans="1:65" s="13" customFormat="1" ht="10.199999999999999">
      <c r="B205" s="208"/>
      <c r="C205" s="209"/>
      <c r="D205" s="204" t="s">
        <v>148</v>
      </c>
      <c r="E205" s="210" t="s">
        <v>19</v>
      </c>
      <c r="F205" s="211" t="s">
        <v>527</v>
      </c>
      <c r="G205" s="209"/>
      <c r="H205" s="212">
        <v>56.98</v>
      </c>
      <c r="I205" s="213"/>
      <c r="J205" s="209"/>
      <c r="K205" s="209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148</v>
      </c>
      <c r="AU205" s="218" t="s">
        <v>82</v>
      </c>
      <c r="AV205" s="13" t="s">
        <v>82</v>
      </c>
      <c r="AW205" s="13" t="s">
        <v>33</v>
      </c>
      <c r="AX205" s="13" t="s">
        <v>71</v>
      </c>
      <c r="AY205" s="218" t="s">
        <v>137</v>
      </c>
    </row>
    <row r="206" spans="1:65" s="2" customFormat="1" ht="14.4" customHeight="1">
      <c r="A206" s="33"/>
      <c r="B206" s="34"/>
      <c r="C206" s="191" t="s">
        <v>336</v>
      </c>
      <c r="D206" s="191" t="s">
        <v>139</v>
      </c>
      <c r="E206" s="192" t="s">
        <v>528</v>
      </c>
      <c r="F206" s="193" t="s">
        <v>529</v>
      </c>
      <c r="G206" s="194" t="s">
        <v>159</v>
      </c>
      <c r="H206" s="195">
        <v>16.16</v>
      </c>
      <c r="I206" s="196"/>
      <c r="J206" s="197">
        <f>ROUND(I206*H206,2)</f>
        <v>0</v>
      </c>
      <c r="K206" s="193" t="s">
        <v>143</v>
      </c>
      <c r="L206" s="38"/>
      <c r="M206" s="198" t="s">
        <v>19</v>
      </c>
      <c r="N206" s="199" t="s">
        <v>42</v>
      </c>
      <c r="O206" s="63"/>
      <c r="P206" s="200">
        <f>O206*H206</f>
        <v>0</v>
      </c>
      <c r="Q206" s="200">
        <v>2.13408</v>
      </c>
      <c r="R206" s="200">
        <f>Q206*H206</f>
        <v>34.486732799999999</v>
      </c>
      <c r="S206" s="200">
        <v>0</v>
      </c>
      <c r="T206" s="201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02" t="s">
        <v>144</v>
      </c>
      <c r="AT206" s="202" t="s">
        <v>139</v>
      </c>
      <c r="AU206" s="202" t="s">
        <v>82</v>
      </c>
      <c r="AY206" s="16" t="s">
        <v>137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6" t="s">
        <v>79</v>
      </c>
      <c r="BK206" s="203">
        <f>ROUND(I206*H206,2)</f>
        <v>0</v>
      </c>
      <c r="BL206" s="16" t="s">
        <v>144</v>
      </c>
      <c r="BM206" s="202" t="s">
        <v>530</v>
      </c>
    </row>
    <row r="207" spans="1:65" s="2" customFormat="1" ht="19.2">
      <c r="A207" s="33"/>
      <c r="B207" s="34"/>
      <c r="C207" s="35"/>
      <c r="D207" s="204" t="s">
        <v>146</v>
      </c>
      <c r="E207" s="35"/>
      <c r="F207" s="205" t="s">
        <v>531</v>
      </c>
      <c r="G207" s="35"/>
      <c r="H207" s="35"/>
      <c r="I207" s="114"/>
      <c r="J207" s="35"/>
      <c r="K207" s="35"/>
      <c r="L207" s="38"/>
      <c r="M207" s="206"/>
      <c r="N207" s="207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146</v>
      </c>
      <c r="AU207" s="16" t="s">
        <v>82</v>
      </c>
    </row>
    <row r="208" spans="1:65" s="13" customFormat="1" ht="10.199999999999999">
      <c r="B208" s="208"/>
      <c r="C208" s="209"/>
      <c r="D208" s="204" t="s">
        <v>148</v>
      </c>
      <c r="E208" s="210" t="s">
        <v>19</v>
      </c>
      <c r="F208" s="211" t="s">
        <v>532</v>
      </c>
      <c r="G208" s="209"/>
      <c r="H208" s="212">
        <v>16.16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148</v>
      </c>
      <c r="AU208" s="218" t="s">
        <v>82</v>
      </c>
      <c r="AV208" s="13" t="s">
        <v>82</v>
      </c>
      <c r="AW208" s="13" t="s">
        <v>33</v>
      </c>
      <c r="AX208" s="13" t="s">
        <v>79</v>
      </c>
      <c r="AY208" s="218" t="s">
        <v>137</v>
      </c>
    </row>
    <row r="209" spans="1:65" s="2" customFormat="1" ht="14.4" customHeight="1">
      <c r="A209" s="33"/>
      <c r="B209" s="34"/>
      <c r="C209" s="191" t="s">
        <v>342</v>
      </c>
      <c r="D209" s="191" t="s">
        <v>139</v>
      </c>
      <c r="E209" s="192" t="s">
        <v>533</v>
      </c>
      <c r="F209" s="193" t="s">
        <v>534</v>
      </c>
      <c r="G209" s="194" t="s">
        <v>142</v>
      </c>
      <c r="H209" s="195">
        <v>40.4</v>
      </c>
      <c r="I209" s="196"/>
      <c r="J209" s="197">
        <f>ROUND(I209*H209,2)</f>
        <v>0</v>
      </c>
      <c r="K209" s="193" t="s">
        <v>143</v>
      </c>
      <c r="L209" s="38"/>
      <c r="M209" s="198" t="s">
        <v>19</v>
      </c>
      <c r="N209" s="199" t="s">
        <v>42</v>
      </c>
      <c r="O209" s="63"/>
      <c r="P209" s="200">
        <f>O209*H209</f>
        <v>0</v>
      </c>
      <c r="Q209" s="200">
        <v>0</v>
      </c>
      <c r="R209" s="200">
        <f>Q209*H209</f>
        <v>0</v>
      </c>
      <c r="S209" s="200">
        <v>0</v>
      </c>
      <c r="T209" s="201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02" t="s">
        <v>144</v>
      </c>
      <c r="AT209" s="202" t="s">
        <v>139</v>
      </c>
      <c r="AU209" s="202" t="s">
        <v>82</v>
      </c>
      <c r="AY209" s="16" t="s">
        <v>137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6" t="s">
        <v>79</v>
      </c>
      <c r="BK209" s="203">
        <f>ROUND(I209*H209,2)</f>
        <v>0</v>
      </c>
      <c r="BL209" s="16" t="s">
        <v>144</v>
      </c>
      <c r="BM209" s="202" t="s">
        <v>535</v>
      </c>
    </row>
    <row r="210" spans="1:65" s="2" customFormat="1" ht="19.2">
      <c r="A210" s="33"/>
      <c r="B210" s="34"/>
      <c r="C210" s="35"/>
      <c r="D210" s="204" t="s">
        <v>146</v>
      </c>
      <c r="E210" s="35"/>
      <c r="F210" s="205" t="s">
        <v>536</v>
      </c>
      <c r="G210" s="35"/>
      <c r="H210" s="35"/>
      <c r="I210" s="114"/>
      <c r="J210" s="35"/>
      <c r="K210" s="35"/>
      <c r="L210" s="38"/>
      <c r="M210" s="206"/>
      <c r="N210" s="207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146</v>
      </c>
      <c r="AU210" s="16" t="s">
        <v>82</v>
      </c>
    </row>
    <row r="211" spans="1:65" s="13" customFormat="1" ht="10.199999999999999">
      <c r="B211" s="208"/>
      <c r="C211" s="209"/>
      <c r="D211" s="204" t="s">
        <v>148</v>
      </c>
      <c r="E211" s="210" t="s">
        <v>19</v>
      </c>
      <c r="F211" s="211" t="s">
        <v>537</v>
      </c>
      <c r="G211" s="209"/>
      <c r="H211" s="212">
        <v>40.4</v>
      </c>
      <c r="I211" s="213"/>
      <c r="J211" s="209"/>
      <c r="K211" s="209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148</v>
      </c>
      <c r="AU211" s="218" t="s">
        <v>82</v>
      </c>
      <c r="AV211" s="13" t="s">
        <v>82</v>
      </c>
      <c r="AW211" s="13" t="s">
        <v>33</v>
      </c>
      <c r="AX211" s="13" t="s">
        <v>79</v>
      </c>
      <c r="AY211" s="218" t="s">
        <v>137</v>
      </c>
    </row>
    <row r="212" spans="1:65" s="2" customFormat="1" ht="14.4" customHeight="1">
      <c r="A212" s="33"/>
      <c r="B212" s="34"/>
      <c r="C212" s="191" t="s">
        <v>348</v>
      </c>
      <c r="D212" s="191" t="s">
        <v>139</v>
      </c>
      <c r="E212" s="192" t="s">
        <v>538</v>
      </c>
      <c r="F212" s="193" t="s">
        <v>539</v>
      </c>
      <c r="G212" s="194" t="s">
        <v>159</v>
      </c>
      <c r="H212" s="195">
        <v>45.935000000000002</v>
      </c>
      <c r="I212" s="196"/>
      <c r="J212" s="197">
        <f>ROUND(I212*H212,2)</f>
        <v>0</v>
      </c>
      <c r="K212" s="193" t="s">
        <v>143</v>
      </c>
      <c r="L212" s="38"/>
      <c r="M212" s="198" t="s">
        <v>19</v>
      </c>
      <c r="N212" s="199" t="s">
        <v>42</v>
      </c>
      <c r="O212" s="63"/>
      <c r="P212" s="200">
        <f>O212*H212</f>
        <v>0</v>
      </c>
      <c r="Q212" s="200">
        <v>1.9967999999999999</v>
      </c>
      <c r="R212" s="200">
        <f>Q212*H212</f>
        <v>91.723008000000007</v>
      </c>
      <c r="S212" s="200">
        <v>0</v>
      </c>
      <c r="T212" s="201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2" t="s">
        <v>144</v>
      </c>
      <c r="AT212" s="202" t="s">
        <v>139</v>
      </c>
      <c r="AU212" s="202" t="s">
        <v>82</v>
      </c>
      <c r="AY212" s="16" t="s">
        <v>137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6" t="s">
        <v>79</v>
      </c>
      <c r="BK212" s="203">
        <f>ROUND(I212*H212,2)</f>
        <v>0</v>
      </c>
      <c r="BL212" s="16" t="s">
        <v>144</v>
      </c>
      <c r="BM212" s="202" t="s">
        <v>540</v>
      </c>
    </row>
    <row r="213" spans="1:65" s="2" customFormat="1" ht="19.2">
      <c r="A213" s="33"/>
      <c r="B213" s="34"/>
      <c r="C213" s="35"/>
      <c r="D213" s="204" t="s">
        <v>146</v>
      </c>
      <c r="E213" s="35"/>
      <c r="F213" s="205" t="s">
        <v>541</v>
      </c>
      <c r="G213" s="35"/>
      <c r="H213" s="35"/>
      <c r="I213" s="114"/>
      <c r="J213" s="35"/>
      <c r="K213" s="35"/>
      <c r="L213" s="38"/>
      <c r="M213" s="206"/>
      <c r="N213" s="207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146</v>
      </c>
      <c r="AU213" s="16" t="s">
        <v>82</v>
      </c>
    </row>
    <row r="214" spans="1:65" s="13" customFormat="1" ht="10.199999999999999">
      <c r="B214" s="208"/>
      <c r="C214" s="209"/>
      <c r="D214" s="204" t="s">
        <v>148</v>
      </c>
      <c r="E214" s="210" t="s">
        <v>19</v>
      </c>
      <c r="F214" s="211" t="s">
        <v>542</v>
      </c>
      <c r="G214" s="209"/>
      <c r="H214" s="212">
        <v>2.1949999999999998</v>
      </c>
      <c r="I214" s="213"/>
      <c r="J214" s="209"/>
      <c r="K214" s="209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148</v>
      </c>
      <c r="AU214" s="218" t="s">
        <v>82</v>
      </c>
      <c r="AV214" s="13" t="s">
        <v>82</v>
      </c>
      <c r="AW214" s="13" t="s">
        <v>33</v>
      </c>
      <c r="AX214" s="13" t="s">
        <v>71</v>
      </c>
      <c r="AY214" s="218" t="s">
        <v>137</v>
      </c>
    </row>
    <row r="215" spans="1:65" s="13" customFormat="1" ht="10.199999999999999">
      <c r="B215" s="208"/>
      <c r="C215" s="209"/>
      <c r="D215" s="204" t="s">
        <v>148</v>
      </c>
      <c r="E215" s="210" t="s">
        <v>19</v>
      </c>
      <c r="F215" s="211" t="s">
        <v>543</v>
      </c>
      <c r="G215" s="209"/>
      <c r="H215" s="212">
        <v>11.4</v>
      </c>
      <c r="I215" s="213"/>
      <c r="J215" s="209"/>
      <c r="K215" s="209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148</v>
      </c>
      <c r="AU215" s="218" t="s">
        <v>82</v>
      </c>
      <c r="AV215" s="13" t="s">
        <v>82</v>
      </c>
      <c r="AW215" s="13" t="s">
        <v>33</v>
      </c>
      <c r="AX215" s="13" t="s">
        <v>71</v>
      </c>
      <c r="AY215" s="218" t="s">
        <v>137</v>
      </c>
    </row>
    <row r="216" spans="1:65" s="13" customFormat="1" ht="10.199999999999999">
      <c r="B216" s="208"/>
      <c r="C216" s="209"/>
      <c r="D216" s="204" t="s">
        <v>148</v>
      </c>
      <c r="E216" s="210" t="s">
        <v>19</v>
      </c>
      <c r="F216" s="211" t="s">
        <v>544</v>
      </c>
      <c r="G216" s="209"/>
      <c r="H216" s="212">
        <v>32.340000000000003</v>
      </c>
      <c r="I216" s="213"/>
      <c r="J216" s="209"/>
      <c r="K216" s="209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148</v>
      </c>
      <c r="AU216" s="218" t="s">
        <v>82</v>
      </c>
      <c r="AV216" s="13" t="s">
        <v>82</v>
      </c>
      <c r="AW216" s="13" t="s">
        <v>33</v>
      </c>
      <c r="AX216" s="13" t="s">
        <v>71</v>
      </c>
      <c r="AY216" s="218" t="s">
        <v>137</v>
      </c>
    </row>
    <row r="217" spans="1:65" s="2" customFormat="1" ht="22.8">
      <c r="A217" s="33"/>
      <c r="B217" s="34"/>
      <c r="C217" s="191" t="s">
        <v>356</v>
      </c>
      <c r="D217" s="191" t="s">
        <v>139</v>
      </c>
      <c r="E217" s="192" t="s">
        <v>545</v>
      </c>
      <c r="F217" s="193" t="s">
        <v>546</v>
      </c>
      <c r="G217" s="194" t="s">
        <v>142</v>
      </c>
      <c r="H217" s="195">
        <v>1.5</v>
      </c>
      <c r="I217" s="196"/>
      <c r="J217" s="197">
        <f>ROUND(I217*H217,2)</f>
        <v>0</v>
      </c>
      <c r="K217" s="193" t="s">
        <v>143</v>
      </c>
      <c r="L217" s="38"/>
      <c r="M217" s="198" t="s">
        <v>19</v>
      </c>
      <c r="N217" s="199" t="s">
        <v>42</v>
      </c>
      <c r="O217" s="63"/>
      <c r="P217" s="200">
        <f>O217*H217</f>
        <v>0</v>
      </c>
      <c r="Q217" s="200">
        <v>0.82326999999999995</v>
      </c>
      <c r="R217" s="200">
        <f>Q217*H217</f>
        <v>1.2349049999999999</v>
      </c>
      <c r="S217" s="200">
        <v>0</v>
      </c>
      <c r="T217" s="201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2" t="s">
        <v>144</v>
      </c>
      <c r="AT217" s="202" t="s">
        <v>139</v>
      </c>
      <c r="AU217" s="202" t="s">
        <v>82</v>
      </c>
      <c r="AY217" s="16" t="s">
        <v>137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6" t="s">
        <v>79</v>
      </c>
      <c r="BK217" s="203">
        <f>ROUND(I217*H217,2)</f>
        <v>0</v>
      </c>
      <c r="BL217" s="16" t="s">
        <v>144</v>
      </c>
      <c r="BM217" s="202" t="s">
        <v>547</v>
      </c>
    </row>
    <row r="218" spans="1:65" s="2" customFormat="1" ht="19.2">
      <c r="A218" s="33"/>
      <c r="B218" s="34"/>
      <c r="C218" s="35"/>
      <c r="D218" s="204" t="s">
        <v>146</v>
      </c>
      <c r="E218" s="35"/>
      <c r="F218" s="205" t="s">
        <v>548</v>
      </c>
      <c r="G218" s="35"/>
      <c r="H218" s="35"/>
      <c r="I218" s="114"/>
      <c r="J218" s="35"/>
      <c r="K218" s="35"/>
      <c r="L218" s="38"/>
      <c r="M218" s="206"/>
      <c r="N218" s="207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146</v>
      </c>
      <c r="AU218" s="16" t="s">
        <v>82</v>
      </c>
    </row>
    <row r="219" spans="1:65" s="13" customFormat="1" ht="10.199999999999999">
      <c r="B219" s="208"/>
      <c r="C219" s="209"/>
      <c r="D219" s="204" t="s">
        <v>148</v>
      </c>
      <c r="E219" s="210" t="s">
        <v>19</v>
      </c>
      <c r="F219" s="211" t="s">
        <v>549</v>
      </c>
      <c r="G219" s="209"/>
      <c r="H219" s="212">
        <v>1.5</v>
      </c>
      <c r="I219" s="213"/>
      <c r="J219" s="209"/>
      <c r="K219" s="209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148</v>
      </c>
      <c r="AU219" s="218" t="s">
        <v>82</v>
      </c>
      <c r="AV219" s="13" t="s">
        <v>82</v>
      </c>
      <c r="AW219" s="13" t="s">
        <v>33</v>
      </c>
      <c r="AX219" s="13" t="s">
        <v>79</v>
      </c>
      <c r="AY219" s="218" t="s">
        <v>137</v>
      </c>
    </row>
    <row r="220" spans="1:65" s="12" customFormat="1" ht="22.8" customHeight="1">
      <c r="B220" s="175"/>
      <c r="C220" s="176"/>
      <c r="D220" s="177" t="s">
        <v>70</v>
      </c>
      <c r="E220" s="189" t="s">
        <v>194</v>
      </c>
      <c r="F220" s="189" t="s">
        <v>313</v>
      </c>
      <c r="G220" s="176"/>
      <c r="H220" s="176"/>
      <c r="I220" s="179"/>
      <c r="J220" s="190">
        <f>BK220</f>
        <v>0</v>
      </c>
      <c r="K220" s="176"/>
      <c r="L220" s="181"/>
      <c r="M220" s="182"/>
      <c r="N220" s="183"/>
      <c r="O220" s="183"/>
      <c r="P220" s="184">
        <f>SUM(P221:P228)</f>
        <v>0</v>
      </c>
      <c r="Q220" s="183"/>
      <c r="R220" s="184">
        <f>SUM(R221:R228)</f>
        <v>7.5451244999999991</v>
      </c>
      <c r="S220" s="183"/>
      <c r="T220" s="185">
        <f>SUM(T221:T228)</f>
        <v>0</v>
      </c>
      <c r="AR220" s="186" t="s">
        <v>79</v>
      </c>
      <c r="AT220" s="187" t="s">
        <v>70</v>
      </c>
      <c r="AU220" s="187" t="s">
        <v>79</v>
      </c>
      <c r="AY220" s="186" t="s">
        <v>137</v>
      </c>
      <c r="BK220" s="188">
        <f>SUM(BK221:BK228)</f>
        <v>0</v>
      </c>
    </row>
    <row r="221" spans="1:65" s="2" customFormat="1" ht="14.4" customHeight="1">
      <c r="A221" s="33"/>
      <c r="B221" s="34"/>
      <c r="C221" s="191" t="s">
        <v>550</v>
      </c>
      <c r="D221" s="191" t="s">
        <v>139</v>
      </c>
      <c r="E221" s="192" t="s">
        <v>551</v>
      </c>
      <c r="F221" s="193" t="s">
        <v>552</v>
      </c>
      <c r="G221" s="194" t="s">
        <v>317</v>
      </c>
      <c r="H221" s="195">
        <v>12.45</v>
      </c>
      <c r="I221" s="196"/>
      <c r="J221" s="197">
        <f>ROUND(I221*H221,2)</f>
        <v>0</v>
      </c>
      <c r="K221" s="193" t="s">
        <v>143</v>
      </c>
      <c r="L221" s="38"/>
      <c r="M221" s="198" t="s">
        <v>19</v>
      </c>
      <c r="N221" s="199" t="s">
        <v>42</v>
      </c>
      <c r="O221" s="63"/>
      <c r="P221" s="200">
        <f>O221*H221</f>
        <v>0</v>
      </c>
      <c r="Q221" s="200">
        <v>1.0000000000000001E-5</v>
      </c>
      <c r="R221" s="200">
        <f>Q221*H221</f>
        <v>1.2449999999999999E-4</v>
      </c>
      <c r="S221" s="200">
        <v>0</v>
      </c>
      <c r="T221" s="201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2" t="s">
        <v>144</v>
      </c>
      <c r="AT221" s="202" t="s">
        <v>139</v>
      </c>
      <c r="AU221" s="202" t="s">
        <v>82</v>
      </c>
      <c r="AY221" s="16" t="s">
        <v>137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6" t="s">
        <v>79</v>
      </c>
      <c r="BK221" s="203">
        <f>ROUND(I221*H221,2)</f>
        <v>0</v>
      </c>
      <c r="BL221" s="16" t="s">
        <v>144</v>
      </c>
      <c r="BM221" s="202" t="s">
        <v>553</v>
      </c>
    </row>
    <row r="222" spans="1:65" s="2" customFormat="1" ht="19.2">
      <c r="A222" s="33"/>
      <c r="B222" s="34"/>
      <c r="C222" s="35"/>
      <c r="D222" s="204" t="s">
        <v>146</v>
      </c>
      <c r="E222" s="35"/>
      <c r="F222" s="205" t="s">
        <v>554</v>
      </c>
      <c r="G222" s="35"/>
      <c r="H222" s="35"/>
      <c r="I222" s="114"/>
      <c r="J222" s="35"/>
      <c r="K222" s="35"/>
      <c r="L222" s="38"/>
      <c r="M222" s="206"/>
      <c r="N222" s="207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146</v>
      </c>
      <c r="AU222" s="16" t="s">
        <v>82</v>
      </c>
    </row>
    <row r="223" spans="1:65" s="13" customFormat="1" ht="10.199999999999999">
      <c r="B223" s="208"/>
      <c r="C223" s="209"/>
      <c r="D223" s="204" t="s">
        <v>148</v>
      </c>
      <c r="E223" s="210" t="s">
        <v>19</v>
      </c>
      <c r="F223" s="211" t="s">
        <v>555</v>
      </c>
      <c r="G223" s="209"/>
      <c r="H223" s="212">
        <v>12.45</v>
      </c>
      <c r="I223" s="213"/>
      <c r="J223" s="209"/>
      <c r="K223" s="209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148</v>
      </c>
      <c r="AU223" s="218" t="s">
        <v>82</v>
      </c>
      <c r="AV223" s="13" t="s">
        <v>82</v>
      </c>
      <c r="AW223" s="13" t="s">
        <v>33</v>
      </c>
      <c r="AX223" s="13" t="s">
        <v>79</v>
      </c>
      <c r="AY223" s="218" t="s">
        <v>137</v>
      </c>
    </row>
    <row r="224" spans="1:65" s="2" customFormat="1" ht="14.4" customHeight="1">
      <c r="A224" s="33"/>
      <c r="B224" s="34"/>
      <c r="C224" s="220" t="s">
        <v>556</v>
      </c>
      <c r="D224" s="220" t="s">
        <v>322</v>
      </c>
      <c r="E224" s="221" t="s">
        <v>557</v>
      </c>
      <c r="F224" s="222" t="s">
        <v>558</v>
      </c>
      <c r="G224" s="223" t="s">
        <v>317</v>
      </c>
      <c r="H224" s="224">
        <v>12.574999999999999</v>
      </c>
      <c r="I224" s="225"/>
      <c r="J224" s="226">
        <f>ROUND(I224*H224,2)</f>
        <v>0</v>
      </c>
      <c r="K224" s="222" t="s">
        <v>143</v>
      </c>
      <c r="L224" s="227"/>
      <c r="M224" s="228" t="s">
        <v>19</v>
      </c>
      <c r="N224" s="229" t="s">
        <v>42</v>
      </c>
      <c r="O224" s="63"/>
      <c r="P224" s="200">
        <f>O224*H224</f>
        <v>0</v>
      </c>
      <c r="Q224" s="200">
        <v>0.6</v>
      </c>
      <c r="R224" s="200">
        <f>Q224*H224</f>
        <v>7.544999999999999</v>
      </c>
      <c r="S224" s="200">
        <v>0</v>
      </c>
      <c r="T224" s="201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02" t="s">
        <v>194</v>
      </c>
      <c r="AT224" s="202" t="s">
        <v>322</v>
      </c>
      <c r="AU224" s="202" t="s">
        <v>82</v>
      </c>
      <c r="AY224" s="16" t="s">
        <v>137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6" t="s">
        <v>79</v>
      </c>
      <c r="BK224" s="203">
        <f>ROUND(I224*H224,2)</f>
        <v>0</v>
      </c>
      <c r="BL224" s="16" t="s">
        <v>144</v>
      </c>
      <c r="BM224" s="202" t="s">
        <v>559</v>
      </c>
    </row>
    <row r="225" spans="1:65" s="2" customFormat="1" ht="10.199999999999999">
      <c r="A225" s="33"/>
      <c r="B225" s="34"/>
      <c r="C225" s="35"/>
      <c r="D225" s="204" t="s">
        <v>146</v>
      </c>
      <c r="E225" s="35"/>
      <c r="F225" s="205" t="s">
        <v>558</v>
      </c>
      <c r="G225" s="35"/>
      <c r="H225" s="35"/>
      <c r="I225" s="114"/>
      <c r="J225" s="35"/>
      <c r="K225" s="35"/>
      <c r="L225" s="38"/>
      <c r="M225" s="206"/>
      <c r="N225" s="207"/>
      <c r="O225" s="63"/>
      <c r="P225" s="63"/>
      <c r="Q225" s="63"/>
      <c r="R225" s="63"/>
      <c r="S225" s="63"/>
      <c r="T225" s="6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146</v>
      </c>
      <c r="AU225" s="16" t="s">
        <v>82</v>
      </c>
    </row>
    <row r="226" spans="1:65" s="13" customFormat="1" ht="10.199999999999999">
      <c r="B226" s="208"/>
      <c r="C226" s="209"/>
      <c r="D226" s="204" t="s">
        <v>148</v>
      </c>
      <c r="E226" s="210" t="s">
        <v>19</v>
      </c>
      <c r="F226" s="211" t="s">
        <v>560</v>
      </c>
      <c r="G226" s="209"/>
      <c r="H226" s="212">
        <v>12.574999999999999</v>
      </c>
      <c r="I226" s="213"/>
      <c r="J226" s="209"/>
      <c r="K226" s="209"/>
      <c r="L226" s="214"/>
      <c r="M226" s="215"/>
      <c r="N226" s="216"/>
      <c r="O226" s="216"/>
      <c r="P226" s="216"/>
      <c r="Q226" s="216"/>
      <c r="R226" s="216"/>
      <c r="S226" s="216"/>
      <c r="T226" s="217"/>
      <c r="AT226" s="218" t="s">
        <v>148</v>
      </c>
      <c r="AU226" s="218" t="s">
        <v>82</v>
      </c>
      <c r="AV226" s="13" t="s">
        <v>82</v>
      </c>
      <c r="AW226" s="13" t="s">
        <v>33</v>
      </c>
      <c r="AX226" s="13" t="s">
        <v>71</v>
      </c>
      <c r="AY226" s="218" t="s">
        <v>137</v>
      </c>
    </row>
    <row r="227" spans="1:65" s="2" customFormat="1" ht="14.4" customHeight="1">
      <c r="A227" s="33"/>
      <c r="B227" s="34"/>
      <c r="C227" s="191" t="s">
        <v>561</v>
      </c>
      <c r="D227" s="191" t="s">
        <v>139</v>
      </c>
      <c r="E227" s="192" t="s">
        <v>562</v>
      </c>
      <c r="F227" s="193" t="s">
        <v>563</v>
      </c>
      <c r="G227" s="194" t="s">
        <v>329</v>
      </c>
      <c r="H227" s="195">
        <v>1</v>
      </c>
      <c r="I227" s="196"/>
      <c r="J227" s="197">
        <f>ROUND(I227*H227,2)</f>
        <v>0</v>
      </c>
      <c r="K227" s="193" t="s">
        <v>19</v>
      </c>
      <c r="L227" s="38"/>
      <c r="M227" s="198" t="s">
        <v>19</v>
      </c>
      <c r="N227" s="199" t="s">
        <v>42</v>
      </c>
      <c r="O227" s="63"/>
      <c r="P227" s="200">
        <f>O227*H227</f>
        <v>0</v>
      </c>
      <c r="Q227" s="200">
        <v>0</v>
      </c>
      <c r="R227" s="200">
        <f>Q227*H227</f>
        <v>0</v>
      </c>
      <c r="S227" s="200">
        <v>0</v>
      </c>
      <c r="T227" s="201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02" t="s">
        <v>144</v>
      </c>
      <c r="AT227" s="202" t="s">
        <v>139</v>
      </c>
      <c r="AU227" s="202" t="s">
        <v>82</v>
      </c>
      <c r="AY227" s="16" t="s">
        <v>137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16" t="s">
        <v>79</v>
      </c>
      <c r="BK227" s="203">
        <f>ROUND(I227*H227,2)</f>
        <v>0</v>
      </c>
      <c r="BL227" s="16" t="s">
        <v>144</v>
      </c>
      <c r="BM227" s="202" t="s">
        <v>564</v>
      </c>
    </row>
    <row r="228" spans="1:65" s="2" customFormat="1" ht="10.199999999999999">
      <c r="A228" s="33"/>
      <c r="B228" s="34"/>
      <c r="C228" s="35"/>
      <c r="D228" s="204" t="s">
        <v>146</v>
      </c>
      <c r="E228" s="35"/>
      <c r="F228" s="205" t="s">
        <v>563</v>
      </c>
      <c r="G228" s="35"/>
      <c r="H228" s="35"/>
      <c r="I228" s="114"/>
      <c r="J228" s="35"/>
      <c r="K228" s="35"/>
      <c r="L228" s="38"/>
      <c r="M228" s="206"/>
      <c r="N228" s="207"/>
      <c r="O228" s="63"/>
      <c r="P228" s="63"/>
      <c r="Q228" s="63"/>
      <c r="R228" s="63"/>
      <c r="S228" s="63"/>
      <c r="T228" s="64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146</v>
      </c>
      <c r="AU228" s="16" t="s">
        <v>82</v>
      </c>
    </row>
    <row r="229" spans="1:65" s="12" customFormat="1" ht="22.8" customHeight="1">
      <c r="B229" s="175"/>
      <c r="C229" s="176"/>
      <c r="D229" s="177" t="s">
        <v>70</v>
      </c>
      <c r="E229" s="189" t="s">
        <v>200</v>
      </c>
      <c r="F229" s="189" t="s">
        <v>347</v>
      </c>
      <c r="G229" s="176"/>
      <c r="H229" s="176"/>
      <c r="I229" s="179"/>
      <c r="J229" s="190">
        <f>BK229</f>
        <v>0</v>
      </c>
      <c r="K229" s="176"/>
      <c r="L229" s="181"/>
      <c r="M229" s="182"/>
      <c r="N229" s="183"/>
      <c r="O229" s="183"/>
      <c r="P229" s="184">
        <f>SUM(P230:P261)</f>
        <v>0</v>
      </c>
      <c r="Q229" s="183"/>
      <c r="R229" s="184">
        <f>SUM(R230:R261)</f>
        <v>0.42561570000000004</v>
      </c>
      <c r="S229" s="183"/>
      <c r="T229" s="185">
        <f>SUM(T230:T261)</f>
        <v>0</v>
      </c>
      <c r="AR229" s="186" t="s">
        <v>79</v>
      </c>
      <c r="AT229" s="187" t="s">
        <v>70</v>
      </c>
      <c r="AU229" s="187" t="s">
        <v>79</v>
      </c>
      <c r="AY229" s="186" t="s">
        <v>137</v>
      </c>
      <c r="BK229" s="188">
        <f>SUM(BK230:BK261)</f>
        <v>0</v>
      </c>
    </row>
    <row r="230" spans="1:65" s="2" customFormat="1" ht="14.4" customHeight="1">
      <c r="A230" s="33"/>
      <c r="B230" s="34"/>
      <c r="C230" s="191" t="s">
        <v>565</v>
      </c>
      <c r="D230" s="191" t="s">
        <v>139</v>
      </c>
      <c r="E230" s="192" t="s">
        <v>566</v>
      </c>
      <c r="F230" s="193" t="s">
        <v>567</v>
      </c>
      <c r="G230" s="194" t="s">
        <v>142</v>
      </c>
      <c r="H230" s="195">
        <v>5.1029999999999998</v>
      </c>
      <c r="I230" s="196"/>
      <c r="J230" s="197">
        <f>ROUND(I230*H230,2)</f>
        <v>0</v>
      </c>
      <c r="K230" s="193" t="s">
        <v>143</v>
      </c>
      <c r="L230" s="38"/>
      <c r="M230" s="198" t="s">
        <v>19</v>
      </c>
      <c r="N230" s="199" t="s">
        <v>42</v>
      </c>
      <c r="O230" s="63"/>
      <c r="P230" s="200">
        <f>O230*H230</f>
        <v>0</v>
      </c>
      <c r="Q230" s="200">
        <v>5.4000000000000003E-3</v>
      </c>
      <c r="R230" s="200">
        <f>Q230*H230</f>
        <v>2.7556199999999999E-2</v>
      </c>
      <c r="S230" s="200">
        <v>0</v>
      </c>
      <c r="T230" s="201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02" t="s">
        <v>144</v>
      </c>
      <c r="AT230" s="202" t="s">
        <v>139</v>
      </c>
      <c r="AU230" s="202" t="s">
        <v>82</v>
      </c>
      <c r="AY230" s="16" t="s">
        <v>137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16" t="s">
        <v>79</v>
      </c>
      <c r="BK230" s="203">
        <f>ROUND(I230*H230,2)</f>
        <v>0</v>
      </c>
      <c r="BL230" s="16" t="s">
        <v>144</v>
      </c>
      <c r="BM230" s="202" t="s">
        <v>568</v>
      </c>
    </row>
    <row r="231" spans="1:65" s="2" customFormat="1" ht="19.2">
      <c r="A231" s="33"/>
      <c r="B231" s="34"/>
      <c r="C231" s="35"/>
      <c r="D231" s="204" t="s">
        <v>146</v>
      </c>
      <c r="E231" s="35"/>
      <c r="F231" s="205" t="s">
        <v>569</v>
      </c>
      <c r="G231" s="35"/>
      <c r="H231" s="35"/>
      <c r="I231" s="114"/>
      <c r="J231" s="35"/>
      <c r="K231" s="35"/>
      <c r="L231" s="38"/>
      <c r="M231" s="206"/>
      <c r="N231" s="207"/>
      <c r="O231" s="63"/>
      <c r="P231" s="63"/>
      <c r="Q231" s="63"/>
      <c r="R231" s="63"/>
      <c r="S231" s="63"/>
      <c r="T231" s="64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146</v>
      </c>
      <c r="AU231" s="16" t="s">
        <v>82</v>
      </c>
    </row>
    <row r="232" spans="1:65" s="13" customFormat="1" ht="10.199999999999999">
      <c r="B232" s="208"/>
      <c r="C232" s="209"/>
      <c r="D232" s="204" t="s">
        <v>148</v>
      </c>
      <c r="E232" s="210" t="s">
        <v>19</v>
      </c>
      <c r="F232" s="211" t="s">
        <v>570</v>
      </c>
      <c r="G232" s="209"/>
      <c r="H232" s="212">
        <v>2.3879999999999999</v>
      </c>
      <c r="I232" s="213"/>
      <c r="J232" s="209"/>
      <c r="K232" s="209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148</v>
      </c>
      <c r="AU232" s="218" t="s">
        <v>82</v>
      </c>
      <c r="AV232" s="13" t="s">
        <v>82</v>
      </c>
      <c r="AW232" s="13" t="s">
        <v>33</v>
      </c>
      <c r="AX232" s="13" t="s">
        <v>71</v>
      </c>
      <c r="AY232" s="218" t="s">
        <v>137</v>
      </c>
    </row>
    <row r="233" spans="1:65" s="13" customFormat="1" ht="10.199999999999999">
      <c r="B233" s="208"/>
      <c r="C233" s="209"/>
      <c r="D233" s="204" t="s">
        <v>148</v>
      </c>
      <c r="E233" s="210" t="s">
        <v>19</v>
      </c>
      <c r="F233" s="211" t="s">
        <v>571</v>
      </c>
      <c r="G233" s="209"/>
      <c r="H233" s="212">
        <v>2.7149999999999999</v>
      </c>
      <c r="I233" s="213"/>
      <c r="J233" s="209"/>
      <c r="K233" s="209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148</v>
      </c>
      <c r="AU233" s="218" t="s">
        <v>82</v>
      </c>
      <c r="AV233" s="13" t="s">
        <v>82</v>
      </c>
      <c r="AW233" s="13" t="s">
        <v>33</v>
      </c>
      <c r="AX233" s="13" t="s">
        <v>71</v>
      </c>
      <c r="AY233" s="218" t="s">
        <v>137</v>
      </c>
    </row>
    <row r="234" spans="1:65" s="2" customFormat="1" ht="14.4" customHeight="1">
      <c r="A234" s="33"/>
      <c r="B234" s="34"/>
      <c r="C234" s="191" t="s">
        <v>572</v>
      </c>
      <c r="D234" s="191" t="s">
        <v>139</v>
      </c>
      <c r="E234" s="192" t="s">
        <v>573</v>
      </c>
      <c r="F234" s="193" t="s">
        <v>574</v>
      </c>
      <c r="G234" s="194" t="s">
        <v>317</v>
      </c>
      <c r="H234" s="195">
        <v>37.44</v>
      </c>
      <c r="I234" s="196"/>
      <c r="J234" s="197">
        <f>ROUND(I234*H234,2)</f>
        <v>0</v>
      </c>
      <c r="K234" s="193" t="s">
        <v>143</v>
      </c>
      <c r="L234" s="38"/>
      <c r="M234" s="198" t="s">
        <v>19</v>
      </c>
      <c r="N234" s="199" t="s">
        <v>42</v>
      </c>
      <c r="O234" s="63"/>
      <c r="P234" s="200">
        <f>O234*H234</f>
        <v>0</v>
      </c>
      <c r="Q234" s="200">
        <v>2.4000000000000001E-4</v>
      </c>
      <c r="R234" s="200">
        <f>Q234*H234</f>
        <v>8.9855999999999998E-3</v>
      </c>
      <c r="S234" s="200">
        <v>0</v>
      </c>
      <c r="T234" s="201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02" t="s">
        <v>144</v>
      </c>
      <c r="AT234" s="202" t="s">
        <v>139</v>
      </c>
      <c r="AU234" s="202" t="s">
        <v>82</v>
      </c>
      <c r="AY234" s="16" t="s">
        <v>137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16" t="s">
        <v>79</v>
      </c>
      <c r="BK234" s="203">
        <f>ROUND(I234*H234,2)</f>
        <v>0</v>
      </c>
      <c r="BL234" s="16" t="s">
        <v>144</v>
      </c>
      <c r="BM234" s="202" t="s">
        <v>575</v>
      </c>
    </row>
    <row r="235" spans="1:65" s="2" customFormat="1" ht="10.199999999999999">
      <c r="A235" s="33"/>
      <c r="B235" s="34"/>
      <c r="C235" s="35"/>
      <c r="D235" s="204" t="s">
        <v>146</v>
      </c>
      <c r="E235" s="35"/>
      <c r="F235" s="205" t="s">
        <v>576</v>
      </c>
      <c r="G235" s="35"/>
      <c r="H235" s="35"/>
      <c r="I235" s="114"/>
      <c r="J235" s="35"/>
      <c r="K235" s="35"/>
      <c r="L235" s="38"/>
      <c r="M235" s="206"/>
      <c r="N235" s="207"/>
      <c r="O235" s="63"/>
      <c r="P235" s="63"/>
      <c r="Q235" s="63"/>
      <c r="R235" s="63"/>
      <c r="S235" s="63"/>
      <c r="T235" s="64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146</v>
      </c>
      <c r="AU235" s="16" t="s">
        <v>82</v>
      </c>
    </row>
    <row r="236" spans="1:65" s="13" customFormat="1" ht="10.199999999999999">
      <c r="B236" s="208"/>
      <c r="C236" s="209"/>
      <c r="D236" s="204" t="s">
        <v>148</v>
      </c>
      <c r="E236" s="210" t="s">
        <v>19</v>
      </c>
      <c r="F236" s="211" t="s">
        <v>577</v>
      </c>
      <c r="G236" s="209"/>
      <c r="H236" s="212">
        <v>23.81</v>
      </c>
      <c r="I236" s="213"/>
      <c r="J236" s="209"/>
      <c r="K236" s="209"/>
      <c r="L236" s="214"/>
      <c r="M236" s="215"/>
      <c r="N236" s="216"/>
      <c r="O236" s="216"/>
      <c r="P236" s="216"/>
      <c r="Q236" s="216"/>
      <c r="R236" s="216"/>
      <c r="S236" s="216"/>
      <c r="T236" s="217"/>
      <c r="AT236" s="218" t="s">
        <v>148</v>
      </c>
      <c r="AU236" s="218" t="s">
        <v>82</v>
      </c>
      <c r="AV236" s="13" t="s">
        <v>82</v>
      </c>
      <c r="AW236" s="13" t="s">
        <v>33</v>
      </c>
      <c r="AX236" s="13" t="s">
        <v>71</v>
      </c>
      <c r="AY236" s="218" t="s">
        <v>137</v>
      </c>
    </row>
    <row r="237" spans="1:65" s="13" customFormat="1" ht="10.199999999999999">
      <c r="B237" s="208"/>
      <c r="C237" s="209"/>
      <c r="D237" s="204" t="s">
        <v>148</v>
      </c>
      <c r="E237" s="210" t="s">
        <v>19</v>
      </c>
      <c r="F237" s="211" t="s">
        <v>578</v>
      </c>
      <c r="G237" s="209"/>
      <c r="H237" s="212">
        <v>3.63</v>
      </c>
      <c r="I237" s="213"/>
      <c r="J237" s="209"/>
      <c r="K237" s="209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148</v>
      </c>
      <c r="AU237" s="218" t="s">
        <v>82</v>
      </c>
      <c r="AV237" s="13" t="s">
        <v>82</v>
      </c>
      <c r="AW237" s="13" t="s">
        <v>33</v>
      </c>
      <c r="AX237" s="13" t="s">
        <v>71</v>
      </c>
      <c r="AY237" s="218" t="s">
        <v>137</v>
      </c>
    </row>
    <row r="238" spans="1:65" s="13" customFormat="1" ht="10.199999999999999">
      <c r="B238" s="208"/>
      <c r="C238" s="209"/>
      <c r="D238" s="204" t="s">
        <v>148</v>
      </c>
      <c r="E238" s="210" t="s">
        <v>19</v>
      </c>
      <c r="F238" s="211" t="s">
        <v>579</v>
      </c>
      <c r="G238" s="209"/>
      <c r="H238" s="212">
        <v>10</v>
      </c>
      <c r="I238" s="213"/>
      <c r="J238" s="209"/>
      <c r="K238" s="209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148</v>
      </c>
      <c r="AU238" s="218" t="s">
        <v>82</v>
      </c>
      <c r="AV238" s="13" t="s">
        <v>82</v>
      </c>
      <c r="AW238" s="13" t="s">
        <v>33</v>
      </c>
      <c r="AX238" s="13" t="s">
        <v>71</v>
      </c>
      <c r="AY238" s="218" t="s">
        <v>137</v>
      </c>
    </row>
    <row r="239" spans="1:65" s="2" customFormat="1" ht="14.4" customHeight="1">
      <c r="A239" s="33"/>
      <c r="B239" s="34"/>
      <c r="C239" s="191" t="s">
        <v>580</v>
      </c>
      <c r="D239" s="191" t="s">
        <v>139</v>
      </c>
      <c r="E239" s="192" t="s">
        <v>581</v>
      </c>
      <c r="F239" s="193" t="s">
        <v>582</v>
      </c>
      <c r="G239" s="194" t="s">
        <v>317</v>
      </c>
      <c r="H239" s="195">
        <v>8.01</v>
      </c>
      <c r="I239" s="196"/>
      <c r="J239" s="197">
        <f>ROUND(I239*H239,2)</f>
        <v>0</v>
      </c>
      <c r="K239" s="193" t="s">
        <v>143</v>
      </c>
      <c r="L239" s="38"/>
      <c r="M239" s="198" t="s">
        <v>19</v>
      </c>
      <c r="N239" s="199" t="s">
        <v>42</v>
      </c>
      <c r="O239" s="63"/>
      <c r="P239" s="200">
        <f>O239*H239</f>
        <v>0</v>
      </c>
      <c r="Q239" s="200">
        <v>2.0799999999999998E-3</v>
      </c>
      <c r="R239" s="200">
        <f>Q239*H239</f>
        <v>1.6660799999999996E-2</v>
      </c>
      <c r="S239" s="200">
        <v>0</v>
      </c>
      <c r="T239" s="201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02" t="s">
        <v>144</v>
      </c>
      <c r="AT239" s="202" t="s">
        <v>139</v>
      </c>
      <c r="AU239" s="202" t="s">
        <v>82</v>
      </c>
      <c r="AY239" s="16" t="s">
        <v>137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16" t="s">
        <v>79</v>
      </c>
      <c r="BK239" s="203">
        <f>ROUND(I239*H239,2)</f>
        <v>0</v>
      </c>
      <c r="BL239" s="16" t="s">
        <v>144</v>
      </c>
      <c r="BM239" s="202" t="s">
        <v>583</v>
      </c>
    </row>
    <row r="240" spans="1:65" s="2" customFormat="1" ht="10.199999999999999">
      <c r="A240" s="33"/>
      <c r="B240" s="34"/>
      <c r="C240" s="35"/>
      <c r="D240" s="204" t="s">
        <v>146</v>
      </c>
      <c r="E240" s="35"/>
      <c r="F240" s="205" t="s">
        <v>584</v>
      </c>
      <c r="G240" s="35"/>
      <c r="H240" s="35"/>
      <c r="I240" s="114"/>
      <c r="J240" s="35"/>
      <c r="K240" s="35"/>
      <c r="L240" s="38"/>
      <c r="M240" s="206"/>
      <c r="N240" s="207"/>
      <c r="O240" s="63"/>
      <c r="P240" s="63"/>
      <c r="Q240" s="63"/>
      <c r="R240" s="63"/>
      <c r="S240" s="63"/>
      <c r="T240" s="64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146</v>
      </c>
      <c r="AU240" s="16" t="s">
        <v>82</v>
      </c>
    </row>
    <row r="241" spans="1:65" s="13" customFormat="1" ht="10.199999999999999">
      <c r="B241" s="208"/>
      <c r="C241" s="209"/>
      <c r="D241" s="204" t="s">
        <v>148</v>
      </c>
      <c r="E241" s="210" t="s">
        <v>19</v>
      </c>
      <c r="F241" s="211" t="s">
        <v>585</v>
      </c>
      <c r="G241" s="209"/>
      <c r="H241" s="212">
        <v>2.2000000000000002</v>
      </c>
      <c r="I241" s="213"/>
      <c r="J241" s="209"/>
      <c r="K241" s="209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148</v>
      </c>
      <c r="AU241" s="218" t="s">
        <v>82</v>
      </c>
      <c r="AV241" s="13" t="s">
        <v>82</v>
      </c>
      <c r="AW241" s="13" t="s">
        <v>33</v>
      </c>
      <c r="AX241" s="13" t="s">
        <v>71</v>
      </c>
      <c r="AY241" s="218" t="s">
        <v>137</v>
      </c>
    </row>
    <row r="242" spans="1:65" s="13" customFormat="1" ht="10.199999999999999">
      <c r="B242" s="208"/>
      <c r="C242" s="209"/>
      <c r="D242" s="204" t="s">
        <v>148</v>
      </c>
      <c r="E242" s="210" t="s">
        <v>19</v>
      </c>
      <c r="F242" s="211" t="s">
        <v>586</v>
      </c>
      <c r="G242" s="209"/>
      <c r="H242" s="212">
        <v>5.81</v>
      </c>
      <c r="I242" s="213"/>
      <c r="J242" s="209"/>
      <c r="K242" s="209"/>
      <c r="L242" s="214"/>
      <c r="M242" s="215"/>
      <c r="N242" s="216"/>
      <c r="O242" s="216"/>
      <c r="P242" s="216"/>
      <c r="Q242" s="216"/>
      <c r="R242" s="216"/>
      <c r="S242" s="216"/>
      <c r="T242" s="217"/>
      <c r="AT242" s="218" t="s">
        <v>148</v>
      </c>
      <c r="AU242" s="218" t="s">
        <v>82</v>
      </c>
      <c r="AV242" s="13" t="s">
        <v>82</v>
      </c>
      <c r="AW242" s="13" t="s">
        <v>33</v>
      </c>
      <c r="AX242" s="13" t="s">
        <v>71</v>
      </c>
      <c r="AY242" s="218" t="s">
        <v>137</v>
      </c>
    </row>
    <row r="243" spans="1:65" s="2" customFormat="1" ht="14.4" customHeight="1">
      <c r="A243" s="33"/>
      <c r="B243" s="34"/>
      <c r="C243" s="191" t="s">
        <v>587</v>
      </c>
      <c r="D243" s="191" t="s">
        <v>139</v>
      </c>
      <c r="E243" s="192" t="s">
        <v>588</v>
      </c>
      <c r="F243" s="193" t="s">
        <v>589</v>
      </c>
      <c r="G243" s="194" t="s">
        <v>317</v>
      </c>
      <c r="H243" s="195">
        <v>8</v>
      </c>
      <c r="I243" s="196"/>
      <c r="J243" s="197">
        <f>ROUND(I243*H243,2)</f>
        <v>0</v>
      </c>
      <c r="K243" s="193" t="s">
        <v>143</v>
      </c>
      <c r="L243" s="38"/>
      <c r="M243" s="198" t="s">
        <v>19</v>
      </c>
      <c r="N243" s="199" t="s">
        <v>42</v>
      </c>
      <c r="O243" s="63"/>
      <c r="P243" s="200">
        <f>O243*H243</f>
        <v>0</v>
      </c>
      <c r="Q243" s="200">
        <v>2.2000000000000001E-4</v>
      </c>
      <c r="R243" s="200">
        <f>Q243*H243</f>
        <v>1.7600000000000001E-3</v>
      </c>
      <c r="S243" s="200">
        <v>0</v>
      </c>
      <c r="T243" s="201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02" t="s">
        <v>144</v>
      </c>
      <c r="AT243" s="202" t="s">
        <v>139</v>
      </c>
      <c r="AU243" s="202" t="s">
        <v>82</v>
      </c>
      <c r="AY243" s="16" t="s">
        <v>137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16" t="s">
        <v>79</v>
      </c>
      <c r="BK243" s="203">
        <f>ROUND(I243*H243,2)</f>
        <v>0</v>
      </c>
      <c r="BL243" s="16" t="s">
        <v>144</v>
      </c>
      <c r="BM243" s="202" t="s">
        <v>590</v>
      </c>
    </row>
    <row r="244" spans="1:65" s="2" customFormat="1" ht="10.199999999999999">
      <c r="A244" s="33"/>
      <c r="B244" s="34"/>
      <c r="C244" s="35"/>
      <c r="D244" s="204" t="s">
        <v>146</v>
      </c>
      <c r="E244" s="35"/>
      <c r="F244" s="205" t="s">
        <v>591</v>
      </c>
      <c r="G244" s="35"/>
      <c r="H244" s="35"/>
      <c r="I244" s="114"/>
      <c r="J244" s="35"/>
      <c r="K244" s="35"/>
      <c r="L244" s="38"/>
      <c r="M244" s="206"/>
      <c r="N244" s="207"/>
      <c r="O244" s="63"/>
      <c r="P244" s="63"/>
      <c r="Q244" s="63"/>
      <c r="R244" s="63"/>
      <c r="S244" s="63"/>
      <c r="T244" s="64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146</v>
      </c>
      <c r="AU244" s="16" t="s">
        <v>82</v>
      </c>
    </row>
    <row r="245" spans="1:65" s="13" customFormat="1" ht="10.199999999999999">
      <c r="B245" s="208"/>
      <c r="C245" s="209"/>
      <c r="D245" s="204" t="s">
        <v>148</v>
      </c>
      <c r="E245" s="210" t="s">
        <v>19</v>
      </c>
      <c r="F245" s="211" t="s">
        <v>592</v>
      </c>
      <c r="G245" s="209"/>
      <c r="H245" s="212">
        <v>8</v>
      </c>
      <c r="I245" s="213"/>
      <c r="J245" s="209"/>
      <c r="K245" s="209"/>
      <c r="L245" s="214"/>
      <c r="M245" s="215"/>
      <c r="N245" s="216"/>
      <c r="O245" s="216"/>
      <c r="P245" s="216"/>
      <c r="Q245" s="216"/>
      <c r="R245" s="216"/>
      <c r="S245" s="216"/>
      <c r="T245" s="217"/>
      <c r="AT245" s="218" t="s">
        <v>148</v>
      </c>
      <c r="AU245" s="218" t="s">
        <v>82</v>
      </c>
      <c r="AV245" s="13" t="s">
        <v>82</v>
      </c>
      <c r="AW245" s="13" t="s">
        <v>33</v>
      </c>
      <c r="AX245" s="13" t="s">
        <v>79</v>
      </c>
      <c r="AY245" s="218" t="s">
        <v>137</v>
      </c>
    </row>
    <row r="246" spans="1:65" s="2" customFormat="1" ht="14.4" customHeight="1">
      <c r="A246" s="33"/>
      <c r="B246" s="34"/>
      <c r="C246" s="191" t="s">
        <v>593</v>
      </c>
      <c r="D246" s="191" t="s">
        <v>139</v>
      </c>
      <c r="E246" s="192" t="s">
        <v>594</v>
      </c>
      <c r="F246" s="193" t="s">
        <v>595</v>
      </c>
      <c r="G246" s="194" t="s">
        <v>317</v>
      </c>
      <c r="H246" s="195">
        <v>5</v>
      </c>
      <c r="I246" s="196"/>
      <c r="J246" s="197">
        <f>ROUND(I246*H246,2)</f>
        <v>0</v>
      </c>
      <c r="K246" s="193" t="s">
        <v>143</v>
      </c>
      <c r="L246" s="38"/>
      <c r="M246" s="198" t="s">
        <v>19</v>
      </c>
      <c r="N246" s="199" t="s">
        <v>42</v>
      </c>
      <c r="O246" s="63"/>
      <c r="P246" s="200">
        <f>O246*H246</f>
        <v>0</v>
      </c>
      <c r="Q246" s="200">
        <v>1.7000000000000001E-4</v>
      </c>
      <c r="R246" s="200">
        <f>Q246*H246</f>
        <v>8.5000000000000006E-4</v>
      </c>
      <c r="S246" s="200">
        <v>0</v>
      </c>
      <c r="T246" s="201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02" t="s">
        <v>144</v>
      </c>
      <c r="AT246" s="202" t="s">
        <v>139</v>
      </c>
      <c r="AU246" s="202" t="s">
        <v>82</v>
      </c>
      <c r="AY246" s="16" t="s">
        <v>137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16" t="s">
        <v>79</v>
      </c>
      <c r="BK246" s="203">
        <f>ROUND(I246*H246,2)</f>
        <v>0</v>
      </c>
      <c r="BL246" s="16" t="s">
        <v>144</v>
      </c>
      <c r="BM246" s="202" t="s">
        <v>596</v>
      </c>
    </row>
    <row r="247" spans="1:65" s="2" customFormat="1" ht="10.199999999999999">
      <c r="A247" s="33"/>
      <c r="B247" s="34"/>
      <c r="C247" s="35"/>
      <c r="D247" s="204" t="s">
        <v>146</v>
      </c>
      <c r="E247" s="35"/>
      <c r="F247" s="205" t="s">
        <v>597</v>
      </c>
      <c r="G247" s="35"/>
      <c r="H247" s="35"/>
      <c r="I247" s="114"/>
      <c r="J247" s="35"/>
      <c r="K247" s="35"/>
      <c r="L247" s="38"/>
      <c r="M247" s="206"/>
      <c r="N247" s="207"/>
      <c r="O247" s="63"/>
      <c r="P247" s="63"/>
      <c r="Q247" s="63"/>
      <c r="R247" s="63"/>
      <c r="S247" s="63"/>
      <c r="T247" s="64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146</v>
      </c>
      <c r="AU247" s="16" t="s">
        <v>82</v>
      </c>
    </row>
    <row r="248" spans="1:65" s="13" customFormat="1" ht="10.199999999999999">
      <c r="B248" s="208"/>
      <c r="C248" s="209"/>
      <c r="D248" s="204" t="s">
        <v>148</v>
      </c>
      <c r="E248" s="210" t="s">
        <v>19</v>
      </c>
      <c r="F248" s="211" t="s">
        <v>598</v>
      </c>
      <c r="G248" s="209"/>
      <c r="H248" s="212">
        <v>5</v>
      </c>
      <c r="I248" s="213"/>
      <c r="J248" s="209"/>
      <c r="K248" s="209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148</v>
      </c>
      <c r="AU248" s="218" t="s">
        <v>82</v>
      </c>
      <c r="AV248" s="13" t="s">
        <v>82</v>
      </c>
      <c r="AW248" s="13" t="s">
        <v>33</v>
      </c>
      <c r="AX248" s="13" t="s">
        <v>79</v>
      </c>
      <c r="AY248" s="218" t="s">
        <v>137</v>
      </c>
    </row>
    <row r="249" spans="1:65" s="2" customFormat="1" ht="14.4" customHeight="1">
      <c r="A249" s="33"/>
      <c r="B249" s="34"/>
      <c r="C249" s="191" t="s">
        <v>599</v>
      </c>
      <c r="D249" s="191" t="s">
        <v>139</v>
      </c>
      <c r="E249" s="192" t="s">
        <v>600</v>
      </c>
      <c r="F249" s="193" t="s">
        <v>601</v>
      </c>
      <c r="G249" s="194" t="s">
        <v>142</v>
      </c>
      <c r="H249" s="195">
        <v>4.4800000000000004</v>
      </c>
      <c r="I249" s="196"/>
      <c r="J249" s="197">
        <f>ROUND(I249*H249,2)</f>
        <v>0</v>
      </c>
      <c r="K249" s="193" t="s">
        <v>143</v>
      </c>
      <c r="L249" s="38"/>
      <c r="M249" s="198" t="s">
        <v>19</v>
      </c>
      <c r="N249" s="199" t="s">
        <v>42</v>
      </c>
      <c r="O249" s="63"/>
      <c r="P249" s="200">
        <f>O249*H249</f>
        <v>0</v>
      </c>
      <c r="Q249" s="200">
        <v>4.6219999999999997E-2</v>
      </c>
      <c r="R249" s="200">
        <f>Q249*H249</f>
        <v>0.20706560000000002</v>
      </c>
      <c r="S249" s="200">
        <v>0</v>
      </c>
      <c r="T249" s="201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02" t="s">
        <v>144</v>
      </c>
      <c r="AT249" s="202" t="s">
        <v>139</v>
      </c>
      <c r="AU249" s="202" t="s">
        <v>82</v>
      </c>
      <c r="AY249" s="16" t="s">
        <v>137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16" t="s">
        <v>79</v>
      </c>
      <c r="BK249" s="203">
        <f>ROUND(I249*H249,2)</f>
        <v>0</v>
      </c>
      <c r="BL249" s="16" t="s">
        <v>144</v>
      </c>
      <c r="BM249" s="202" t="s">
        <v>602</v>
      </c>
    </row>
    <row r="250" spans="1:65" s="2" customFormat="1" ht="19.2">
      <c r="A250" s="33"/>
      <c r="B250" s="34"/>
      <c r="C250" s="35"/>
      <c r="D250" s="204" t="s">
        <v>146</v>
      </c>
      <c r="E250" s="35"/>
      <c r="F250" s="205" t="s">
        <v>603</v>
      </c>
      <c r="G250" s="35"/>
      <c r="H250" s="35"/>
      <c r="I250" s="114"/>
      <c r="J250" s="35"/>
      <c r="K250" s="35"/>
      <c r="L250" s="38"/>
      <c r="M250" s="206"/>
      <c r="N250" s="207"/>
      <c r="O250" s="63"/>
      <c r="P250" s="63"/>
      <c r="Q250" s="63"/>
      <c r="R250" s="63"/>
      <c r="S250" s="63"/>
      <c r="T250" s="64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146</v>
      </c>
      <c r="AU250" s="16" t="s">
        <v>82</v>
      </c>
    </row>
    <row r="251" spans="1:65" s="13" customFormat="1" ht="10.199999999999999">
      <c r="B251" s="208"/>
      <c r="C251" s="209"/>
      <c r="D251" s="204" t="s">
        <v>148</v>
      </c>
      <c r="E251" s="210" t="s">
        <v>19</v>
      </c>
      <c r="F251" s="211" t="s">
        <v>604</v>
      </c>
      <c r="G251" s="209"/>
      <c r="H251" s="212">
        <v>4.4800000000000004</v>
      </c>
      <c r="I251" s="213"/>
      <c r="J251" s="209"/>
      <c r="K251" s="209"/>
      <c r="L251" s="214"/>
      <c r="M251" s="215"/>
      <c r="N251" s="216"/>
      <c r="O251" s="216"/>
      <c r="P251" s="216"/>
      <c r="Q251" s="216"/>
      <c r="R251" s="216"/>
      <c r="S251" s="216"/>
      <c r="T251" s="217"/>
      <c r="AT251" s="218" t="s">
        <v>148</v>
      </c>
      <c r="AU251" s="218" t="s">
        <v>82</v>
      </c>
      <c r="AV251" s="13" t="s">
        <v>82</v>
      </c>
      <c r="AW251" s="13" t="s">
        <v>33</v>
      </c>
      <c r="AX251" s="13" t="s">
        <v>79</v>
      </c>
      <c r="AY251" s="218" t="s">
        <v>137</v>
      </c>
    </row>
    <row r="252" spans="1:65" s="2" customFormat="1" ht="14.4" customHeight="1">
      <c r="A252" s="33"/>
      <c r="B252" s="34"/>
      <c r="C252" s="191" t="s">
        <v>605</v>
      </c>
      <c r="D252" s="191" t="s">
        <v>139</v>
      </c>
      <c r="E252" s="192" t="s">
        <v>606</v>
      </c>
      <c r="F252" s="193" t="s">
        <v>607</v>
      </c>
      <c r="G252" s="194" t="s">
        <v>317</v>
      </c>
      <c r="H252" s="195">
        <v>2.35</v>
      </c>
      <c r="I252" s="196"/>
      <c r="J252" s="197">
        <f>ROUND(I252*H252,2)</f>
        <v>0</v>
      </c>
      <c r="K252" s="193" t="s">
        <v>143</v>
      </c>
      <c r="L252" s="38"/>
      <c r="M252" s="198" t="s">
        <v>19</v>
      </c>
      <c r="N252" s="199" t="s">
        <v>42</v>
      </c>
      <c r="O252" s="63"/>
      <c r="P252" s="200">
        <f>O252*H252</f>
        <v>0</v>
      </c>
      <c r="Q252" s="200">
        <v>6.9250000000000006E-2</v>
      </c>
      <c r="R252" s="200">
        <f>Q252*H252</f>
        <v>0.16273750000000001</v>
      </c>
      <c r="S252" s="200">
        <v>0</v>
      </c>
      <c r="T252" s="201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02" t="s">
        <v>144</v>
      </c>
      <c r="AT252" s="202" t="s">
        <v>139</v>
      </c>
      <c r="AU252" s="202" t="s">
        <v>82</v>
      </c>
      <c r="AY252" s="16" t="s">
        <v>137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16" t="s">
        <v>79</v>
      </c>
      <c r="BK252" s="203">
        <f>ROUND(I252*H252,2)</f>
        <v>0</v>
      </c>
      <c r="BL252" s="16" t="s">
        <v>144</v>
      </c>
      <c r="BM252" s="202" t="s">
        <v>608</v>
      </c>
    </row>
    <row r="253" spans="1:65" s="2" customFormat="1" ht="10.199999999999999">
      <c r="A253" s="33"/>
      <c r="B253" s="34"/>
      <c r="C253" s="35"/>
      <c r="D253" s="204" t="s">
        <v>146</v>
      </c>
      <c r="E253" s="35"/>
      <c r="F253" s="205" t="s">
        <v>609</v>
      </c>
      <c r="G253" s="35"/>
      <c r="H253" s="35"/>
      <c r="I253" s="114"/>
      <c r="J253" s="35"/>
      <c r="K253" s="35"/>
      <c r="L253" s="38"/>
      <c r="M253" s="206"/>
      <c r="N253" s="207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146</v>
      </c>
      <c r="AU253" s="16" t="s">
        <v>82</v>
      </c>
    </row>
    <row r="254" spans="1:65" s="2" customFormat="1" ht="22.8">
      <c r="A254" s="33"/>
      <c r="B254" s="34"/>
      <c r="C254" s="191" t="s">
        <v>610</v>
      </c>
      <c r="D254" s="191" t="s">
        <v>139</v>
      </c>
      <c r="E254" s="192" t="s">
        <v>611</v>
      </c>
      <c r="F254" s="193" t="s">
        <v>612</v>
      </c>
      <c r="G254" s="194" t="s">
        <v>142</v>
      </c>
      <c r="H254" s="195">
        <v>15.75</v>
      </c>
      <c r="I254" s="196"/>
      <c r="J254" s="197">
        <f>ROUND(I254*H254,2)</f>
        <v>0</v>
      </c>
      <c r="K254" s="193" t="s">
        <v>143</v>
      </c>
      <c r="L254" s="38"/>
      <c r="M254" s="198" t="s">
        <v>19</v>
      </c>
      <c r="N254" s="199" t="s">
        <v>42</v>
      </c>
      <c r="O254" s="63"/>
      <c r="P254" s="200">
        <f>O254*H254</f>
        <v>0</v>
      </c>
      <c r="Q254" s="200">
        <v>0</v>
      </c>
      <c r="R254" s="200">
        <f>Q254*H254</f>
        <v>0</v>
      </c>
      <c r="S254" s="200">
        <v>0</v>
      </c>
      <c r="T254" s="201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02" t="s">
        <v>144</v>
      </c>
      <c r="AT254" s="202" t="s">
        <v>139</v>
      </c>
      <c r="AU254" s="202" t="s">
        <v>82</v>
      </c>
      <c r="AY254" s="16" t="s">
        <v>137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16" t="s">
        <v>79</v>
      </c>
      <c r="BK254" s="203">
        <f>ROUND(I254*H254,2)</f>
        <v>0</v>
      </c>
      <c r="BL254" s="16" t="s">
        <v>144</v>
      </c>
      <c r="BM254" s="202" t="s">
        <v>613</v>
      </c>
    </row>
    <row r="255" spans="1:65" s="2" customFormat="1" ht="19.2">
      <c r="A255" s="33"/>
      <c r="B255" s="34"/>
      <c r="C255" s="35"/>
      <c r="D255" s="204" t="s">
        <v>146</v>
      </c>
      <c r="E255" s="35"/>
      <c r="F255" s="205" t="s">
        <v>614</v>
      </c>
      <c r="G255" s="35"/>
      <c r="H255" s="35"/>
      <c r="I255" s="114"/>
      <c r="J255" s="35"/>
      <c r="K255" s="35"/>
      <c r="L255" s="38"/>
      <c r="M255" s="206"/>
      <c r="N255" s="207"/>
      <c r="O255" s="63"/>
      <c r="P255" s="63"/>
      <c r="Q255" s="63"/>
      <c r="R255" s="63"/>
      <c r="S255" s="63"/>
      <c r="T255" s="64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146</v>
      </c>
      <c r="AU255" s="16" t="s">
        <v>82</v>
      </c>
    </row>
    <row r="256" spans="1:65" s="13" customFormat="1" ht="10.199999999999999">
      <c r="B256" s="208"/>
      <c r="C256" s="209"/>
      <c r="D256" s="204" t="s">
        <v>148</v>
      </c>
      <c r="E256" s="210" t="s">
        <v>19</v>
      </c>
      <c r="F256" s="211" t="s">
        <v>615</v>
      </c>
      <c r="G256" s="209"/>
      <c r="H256" s="212">
        <v>15.75</v>
      </c>
      <c r="I256" s="213"/>
      <c r="J256" s="209"/>
      <c r="K256" s="209"/>
      <c r="L256" s="214"/>
      <c r="M256" s="215"/>
      <c r="N256" s="216"/>
      <c r="O256" s="216"/>
      <c r="P256" s="216"/>
      <c r="Q256" s="216"/>
      <c r="R256" s="216"/>
      <c r="S256" s="216"/>
      <c r="T256" s="217"/>
      <c r="AT256" s="218" t="s">
        <v>148</v>
      </c>
      <c r="AU256" s="218" t="s">
        <v>82</v>
      </c>
      <c r="AV256" s="13" t="s">
        <v>82</v>
      </c>
      <c r="AW256" s="13" t="s">
        <v>33</v>
      </c>
      <c r="AX256" s="13" t="s">
        <v>79</v>
      </c>
      <c r="AY256" s="218" t="s">
        <v>137</v>
      </c>
    </row>
    <row r="257" spans="1:65" s="2" customFormat="1" ht="22.8">
      <c r="A257" s="33"/>
      <c r="B257" s="34"/>
      <c r="C257" s="191" t="s">
        <v>616</v>
      </c>
      <c r="D257" s="191" t="s">
        <v>139</v>
      </c>
      <c r="E257" s="192" t="s">
        <v>617</v>
      </c>
      <c r="F257" s="193" t="s">
        <v>618</v>
      </c>
      <c r="G257" s="194" t="s">
        <v>142</v>
      </c>
      <c r="H257" s="195">
        <v>157.5</v>
      </c>
      <c r="I257" s="196"/>
      <c r="J257" s="197">
        <f>ROUND(I257*H257,2)</f>
        <v>0</v>
      </c>
      <c r="K257" s="193" t="s">
        <v>143</v>
      </c>
      <c r="L257" s="38"/>
      <c r="M257" s="198" t="s">
        <v>19</v>
      </c>
      <c r="N257" s="199" t="s">
        <v>42</v>
      </c>
      <c r="O257" s="63"/>
      <c r="P257" s="200">
        <f>O257*H257</f>
        <v>0</v>
      </c>
      <c r="Q257" s="200">
        <v>0</v>
      </c>
      <c r="R257" s="200">
        <f>Q257*H257</f>
        <v>0</v>
      </c>
      <c r="S257" s="200">
        <v>0</v>
      </c>
      <c r="T257" s="201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02" t="s">
        <v>144</v>
      </c>
      <c r="AT257" s="202" t="s">
        <v>139</v>
      </c>
      <c r="AU257" s="202" t="s">
        <v>82</v>
      </c>
      <c r="AY257" s="16" t="s">
        <v>137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16" t="s">
        <v>79</v>
      </c>
      <c r="BK257" s="203">
        <f>ROUND(I257*H257,2)</f>
        <v>0</v>
      </c>
      <c r="BL257" s="16" t="s">
        <v>144</v>
      </c>
      <c r="BM257" s="202" t="s">
        <v>619</v>
      </c>
    </row>
    <row r="258" spans="1:65" s="2" customFormat="1" ht="19.2">
      <c r="A258" s="33"/>
      <c r="B258" s="34"/>
      <c r="C258" s="35"/>
      <c r="D258" s="204" t="s">
        <v>146</v>
      </c>
      <c r="E258" s="35"/>
      <c r="F258" s="205" t="s">
        <v>620</v>
      </c>
      <c r="G258" s="35"/>
      <c r="H258" s="35"/>
      <c r="I258" s="114"/>
      <c r="J258" s="35"/>
      <c r="K258" s="35"/>
      <c r="L258" s="38"/>
      <c r="M258" s="206"/>
      <c r="N258" s="207"/>
      <c r="O258" s="63"/>
      <c r="P258" s="63"/>
      <c r="Q258" s="63"/>
      <c r="R258" s="63"/>
      <c r="S258" s="63"/>
      <c r="T258" s="64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146</v>
      </c>
      <c r="AU258" s="16" t="s">
        <v>82</v>
      </c>
    </row>
    <row r="259" spans="1:65" s="13" customFormat="1" ht="10.199999999999999">
      <c r="B259" s="208"/>
      <c r="C259" s="209"/>
      <c r="D259" s="204" t="s">
        <v>148</v>
      </c>
      <c r="E259" s="210" t="s">
        <v>19</v>
      </c>
      <c r="F259" s="211" t="s">
        <v>621</v>
      </c>
      <c r="G259" s="209"/>
      <c r="H259" s="212">
        <v>157.5</v>
      </c>
      <c r="I259" s="213"/>
      <c r="J259" s="209"/>
      <c r="K259" s="209"/>
      <c r="L259" s="214"/>
      <c r="M259" s="215"/>
      <c r="N259" s="216"/>
      <c r="O259" s="216"/>
      <c r="P259" s="216"/>
      <c r="Q259" s="216"/>
      <c r="R259" s="216"/>
      <c r="S259" s="216"/>
      <c r="T259" s="217"/>
      <c r="AT259" s="218" t="s">
        <v>148</v>
      </c>
      <c r="AU259" s="218" t="s">
        <v>82</v>
      </c>
      <c r="AV259" s="13" t="s">
        <v>82</v>
      </c>
      <c r="AW259" s="13" t="s">
        <v>33</v>
      </c>
      <c r="AX259" s="13" t="s">
        <v>79</v>
      </c>
      <c r="AY259" s="218" t="s">
        <v>137</v>
      </c>
    </row>
    <row r="260" spans="1:65" s="2" customFormat="1" ht="22.8">
      <c r="A260" s="33"/>
      <c r="B260" s="34"/>
      <c r="C260" s="191" t="s">
        <v>622</v>
      </c>
      <c r="D260" s="191" t="s">
        <v>139</v>
      </c>
      <c r="E260" s="192" t="s">
        <v>623</v>
      </c>
      <c r="F260" s="193" t="s">
        <v>624</v>
      </c>
      <c r="G260" s="194" t="s">
        <v>142</v>
      </c>
      <c r="H260" s="195">
        <v>15.75</v>
      </c>
      <c r="I260" s="196"/>
      <c r="J260" s="197">
        <f>ROUND(I260*H260,2)</f>
        <v>0</v>
      </c>
      <c r="K260" s="193" t="s">
        <v>143</v>
      </c>
      <c r="L260" s="38"/>
      <c r="M260" s="198" t="s">
        <v>19</v>
      </c>
      <c r="N260" s="199" t="s">
        <v>42</v>
      </c>
      <c r="O260" s="63"/>
      <c r="P260" s="200">
        <f>O260*H260</f>
        <v>0</v>
      </c>
      <c r="Q260" s="200">
        <v>0</v>
      </c>
      <c r="R260" s="200">
        <f>Q260*H260</f>
        <v>0</v>
      </c>
      <c r="S260" s="200">
        <v>0</v>
      </c>
      <c r="T260" s="201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02" t="s">
        <v>144</v>
      </c>
      <c r="AT260" s="202" t="s">
        <v>139</v>
      </c>
      <c r="AU260" s="202" t="s">
        <v>82</v>
      </c>
      <c r="AY260" s="16" t="s">
        <v>137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16" t="s">
        <v>79</v>
      </c>
      <c r="BK260" s="203">
        <f>ROUND(I260*H260,2)</f>
        <v>0</v>
      </c>
      <c r="BL260" s="16" t="s">
        <v>144</v>
      </c>
      <c r="BM260" s="202" t="s">
        <v>625</v>
      </c>
    </row>
    <row r="261" spans="1:65" s="2" customFormat="1" ht="19.2">
      <c r="A261" s="33"/>
      <c r="B261" s="34"/>
      <c r="C261" s="35"/>
      <c r="D261" s="204" t="s">
        <v>146</v>
      </c>
      <c r="E261" s="35"/>
      <c r="F261" s="205" t="s">
        <v>626</v>
      </c>
      <c r="G261" s="35"/>
      <c r="H261" s="35"/>
      <c r="I261" s="114"/>
      <c r="J261" s="35"/>
      <c r="K261" s="35"/>
      <c r="L261" s="38"/>
      <c r="M261" s="206"/>
      <c r="N261" s="207"/>
      <c r="O261" s="63"/>
      <c r="P261" s="63"/>
      <c r="Q261" s="63"/>
      <c r="R261" s="63"/>
      <c r="S261" s="63"/>
      <c r="T261" s="64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146</v>
      </c>
      <c r="AU261" s="16" t="s">
        <v>82</v>
      </c>
    </row>
    <row r="262" spans="1:65" s="12" customFormat="1" ht="22.8" customHeight="1">
      <c r="B262" s="175"/>
      <c r="C262" s="176"/>
      <c r="D262" s="177" t="s">
        <v>70</v>
      </c>
      <c r="E262" s="189" t="s">
        <v>354</v>
      </c>
      <c r="F262" s="189" t="s">
        <v>355</v>
      </c>
      <c r="G262" s="176"/>
      <c r="H262" s="176"/>
      <c r="I262" s="179"/>
      <c r="J262" s="190">
        <f>BK262</f>
        <v>0</v>
      </c>
      <c r="K262" s="176"/>
      <c r="L262" s="181"/>
      <c r="M262" s="182"/>
      <c r="N262" s="183"/>
      <c r="O262" s="183"/>
      <c r="P262" s="184">
        <f>SUM(P263:P264)</f>
        <v>0</v>
      </c>
      <c r="Q262" s="183"/>
      <c r="R262" s="184">
        <f>SUM(R263:R264)</f>
        <v>0</v>
      </c>
      <c r="S262" s="183"/>
      <c r="T262" s="185">
        <f>SUM(T263:T264)</f>
        <v>0</v>
      </c>
      <c r="AR262" s="186" t="s">
        <v>79</v>
      </c>
      <c r="AT262" s="187" t="s">
        <v>70</v>
      </c>
      <c r="AU262" s="187" t="s">
        <v>79</v>
      </c>
      <c r="AY262" s="186" t="s">
        <v>137</v>
      </c>
      <c r="BK262" s="188">
        <f>SUM(BK263:BK264)</f>
        <v>0</v>
      </c>
    </row>
    <row r="263" spans="1:65" s="2" customFormat="1" ht="14.4" customHeight="1">
      <c r="A263" s="33"/>
      <c r="B263" s="34"/>
      <c r="C263" s="191" t="s">
        <v>627</v>
      </c>
      <c r="D263" s="191" t="s">
        <v>139</v>
      </c>
      <c r="E263" s="192" t="s">
        <v>628</v>
      </c>
      <c r="F263" s="193" t="s">
        <v>629</v>
      </c>
      <c r="G263" s="194" t="s">
        <v>359</v>
      </c>
      <c r="H263" s="195">
        <v>297.09399999999999</v>
      </c>
      <c r="I263" s="196"/>
      <c r="J263" s="197">
        <f>ROUND(I263*H263,2)</f>
        <v>0</v>
      </c>
      <c r="K263" s="193" t="s">
        <v>143</v>
      </c>
      <c r="L263" s="38"/>
      <c r="M263" s="198" t="s">
        <v>19</v>
      </c>
      <c r="N263" s="199" t="s">
        <v>42</v>
      </c>
      <c r="O263" s="63"/>
      <c r="P263" s="200">
        <f>O263*H263</f>
        <v>0</v>
      </c>
      <c r="Q263" s="200">
        <v>0</v>
      </c>
      <c r="R263" s="200">
        <f>Q263*H263</f>
        <v>0</v>
      </c>
      <c r="S263" s="200">
        <v>0</v>
      </c>
      <c r="T263" s="201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02" t="s">
        <v>144</v>
      </c>
      <c r="AT263" s="202" t="s">
        <v>139</v>
      </c>
      <c r="AU263" s="202" t="s">
        <v>82</v>
      </c>
      <c r="AY263" s="16" t="s">
        <v>137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16" t="s">
        <v>79</v>
      </c>
      <c r="BK263" s="203">
        <f>ROUND(I263*H263,2)</f>
        <v>0</v>
      </c>
      <c r="BL263" s="16" t="s">
        <v>144</v>
      </c>
      <c r="BM263" s="202" t="s">
        <v>630</v>
      </c>
    </row>
    <row r="264" spans="1:65" s="2" customFormat="1" ht="19.2">
      <c r="A264" s="33"/>
      <c r="B264" s="34"/>
      <c r="C264" s="35"/>
      <c r="D264" s="204" t="s">
        <v>146</v>
      </c>
      <c r="E264" s="35"/>
      <c r="F264" s="205" t="s">
        <v>631</v>
      </c>
      <c r="G264" s="35"/>
      <c r="H264" s="35"/>
      <c r="I264" s="114"/>
      <c r="J264" s="35"/>
      <c r="K264" s="35"/>
      <c r="L264" s="38"/>
      <c r="M264" s="206"/>
      <c r="N264" s="207"/>
      <c r="O264" s="63"/>
      <c r="P264" s="63"/>
      <c r="Q264" s="63"/>
      <c r="R264" s="63"/>
      <c r="S264" s="63"/>
      <c r="T264" s="64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146</v>
      </c>
      <c r="AU264" s="16" t="s">
        <v>82</v>
      </c>
    </row>
    <row r="265" spans="1:65" s="12" customFormat="1" ht="25.95" customHeight="1">
      <c r="B265" s="175"/>
      <c r="C265" s="176"/>
      <c r="D265" s="177" t="s">
        <v>70</v>
      </c>
      <c r="E265" s="178" t="s">
        <v>632</v>
      </c>
      <c r="F265" s="178" t="s">
        <v>633</v>
      </c>
      <c r="G265" s="176"/>
      <c r="H265" s="176"/>
      <c r="I265" s="179"/>
      <c r="J265" s="180">
        <f>BK265</f>
        <v>0</v>
      </c>
      <c r="K265" s="176"/>
      <c r="L265" s="181"/>
      <c r="M265" s="182"/>
      <c r="N265" s="183"/>
      <c r="O265" s="183"/>
      <c r="P265" s="184">
        <f>P266+P274</f>
        <v>0</v>
      </c>
      <c r="Q265" s="183"/>
      <c r="R265" s="184">
        <f>R266+R274</f>
        <v>2.9924850000000003E-2</v>
      </c>
      <c r="S265" s="183"/>
      <c r="T265" s="185">
        <f>T266+T274</f>
        <v>0</v>
      </c>
      <c r="AR265" s="186" t="s">
        <v>82</v>
      </c>
      <c r="AT265" s="187" t="s">
        <v>70</v>
      </c>
      <c r="AU265" s="187" t="s">
        <v>71</v>
      </c>
      <c r="AY265" s="186" t="s">
        <v>137</v>
      </c>
      <c r="BK265" s="188">
        <f>BK266+BK274</f>
        <v>0</v>
      </c>
    </row>
    <row r="266" spans="1:65" s="12" customFormat="1" ht="22.8" customHeight="1">
      <c r="B266" s="175"/>
      <c r="C266" s="176"/>
      <c r="D266" s="177" t="s">
        <v>70</v>
      </c>
      <c r="E266" s="189" t="s">
        <v>634</v>
      </c>
      <c r="F266" s="189" t="s">
        <v>635</v>
      </c>
      <c r="G266" s="176"/>
      <c r="H266" s="176"/>
      <c r="I266" s="179"/>
      <c r="J266" s="190">
        <f>BK266</f>
        <v>0</v>
      </c>
      <c r="K266" s="176"/>
      <c r="L266" s="181"/>
      <c r="M266" s="182"/>
      <c r="N266" s="183"/>
      <c r="O266" s="183"/>
      <c r="P266" s="184">
        <f>SUM(P267:P273)</f>
        <v>0</v>
      </c>
      <c r="Q266" s="183"/>
      <c r="R266" s="184">
        <f>SUM(R267:R273)</f>
        <v>2.9924850000000003E-2</v>
      </c>
      <c r="S266" s="183"/>
      <c r="T266" s="185">
        <f>SUM(T267:T273)</f>
        <v>0</v>
      </c>
      <c r="AR266" s="186" t="s">
        <v>82</v>
      </c>
      <c r="AT266" s="187" t="s">
        <v>70</v>
      </c>
      <c r="AU266" s="187" t="s">
        <v>79</v>
      </c>
      <c r="AY266" s="186" t="s">
        <v>137</v>
      </c>
      <c r="BK266" s="188">
        <f>SUM(BK267:BK273)</f>
        <v>0</v>
      </c>
    </row>
    <row r="267" spans="1:65" s="2" customFormat="1" ht="14.4" customHeight="1">
      <c r="A267" s="33"/>
      <c r="B267" s="34"/>
      <c r="C267" s="191" t="s">
        <v>636</v>
      </c>
      <c r="D267" s="191" t="s">
        <v>139</v>
      </c>
      <c r="E267" s="192" t="s">
        <v>637</v>
      </c>
      <c r="F267" s="193" t="s">
        <v>638</v>
      </c>
      <c r="G267" s="194" t="s">
        <v>639</v>
      </c>
      <c r="H267" s="195">
        <v>28.497</v>
      </c>
      <c r="I267" s="196"/>
      <c r="J267" s="197">
        <f>ROUND(I267*H267,2)</f>
        <v>0</v>
      </c>
      <c r="K267" s="193" t="s">
        <v>143</v>
      </c>
      <c r="L267" s="38"/>
      <c r="M267" s="198" t="s">
        <v>19</v>
      </c>
      <c r="N267" s="199" t="s">
        <v>42</v>
      </c>
      <c r="O267" s="63"/>
      <c r="P267" s="200">
        <f>O267*H267</f>
        <v>0</v>
      </c>
      <c r="Q267" s="200">
        <v>5.0000000000000002E-5</v>
      </c>
      <c r="R267" s="200">
        <f>Q267*H267</f>
        <v>1.4248500000000001E-3</v>
      </c>
      <c r="S267" s="200">
        <v>0</v>
      </c>
      <c r="T267" s="201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02" t="s">
        <v>240</v>
      </c>
      <c r="AT267" s="202" t="s">
        <v>139</v>
      </c>
      <c r="AU267" s="202" t="s">
        <v>82</v>
      </c>
      <c r="AY267" s="16" t="s">
        <v>137</v>
      </c>
      <c r="BE267" s="203">
        <f>IF(N267="základní",J267,0)</f>
        <v>0</v>
      </c>
      <c r="BF267" s="203">
        <f>IF(N267="snížená",J267,0)</f>
        <v>0</v>
      </c>
      <c r="BG267" s="203">
        <f>IF(N267="zákl. přenesená",J267,0)</f>
        <v>0</v>
      </c>
      <c r="BH267" s="203">
        <f>IF(N267="sníž. přenesená",J267,0)</f>
        <v>0</v>
      </c>
      <c r="BI267" s="203">
        <f>IF(N267="nulová",J267,0)</f>
        <v>0</v>
      </c>
      <c r="BJ267" s="16" t="s">
        <v>79</v>
      </c>
      <c r="BK267" s="203">
        <f>ROUND(I267*H267,2)</f>
        <v>0</v>
      </c>
      <c r="BL267" s="16" t="s">
        <v>240</v>
      </c>
      <c r="BM267" s="202" t="s">
        <v>640</v>
      </c>
    </row>
    <row r="268" spans="1:65" s="2" customFormat="1" ht="10.199999999999999">
      <c r="A268" s="33"/>
      <c r="B268" s="34"/>
      <c r="C268" s="35"/>
      <c r="D268" s="204" t="s">
        <v>146</v>
      </c>
      <c r="E268" s="35"/>
      <c r="F268" s="205" t="s">
        <v>641</v>
      </c>
      <c r="G268" s="35"/>
      <c r="H268" s="35"/>
      <c r="I268" s="114"/>
      <c r="J268" s="35"/>
      <c r="K268" s="35"/>
      <c r="L268" s="38"/>
      <c r="M268" s="206"/>
      <c r="N268" s="207"/>
      <c r="O268" s="63"/>
      <c r="P268" s="63"/>
      <c r="Q268" s="63"/>
      <c r="R268" s="63"/>
      <c r="S268" s="63"/>
      <c r="T268" s="64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146</v>
      </c>
      <c r="AU268" s="16" t="s">
        <v>82</v>
      </c>
    </row>
    <row r="269" spans="1:65" s="13" customFormat="1" ht="10.199999999999999">
      <c r="B269" s="208"/>
      <c r="C269" s="209"/>
      <c r="D269" s="204" t="s">
        <v>148</v>
      </c>
      <c r="E269" s="210" t="s">
        <v>19</v>
      </c>
      <c r="F269" s="211" t="s">
        <v>642</v>
      </c>
      <c r="G269" s="209"/>
      <c r="H269" s="212">
        <v>28.497</v>
      </c>
      <c r="I269" s="213"/>
      <c r="J269" s="209"/>
      <c r="K269" s="209"/>
      <c r="L269" s="214"/>
      <c r="M269" s="215"/>
      <c r="N269" s="216"/>
      <c r="O269" s="216"/>
      <c r="P269" s="216"/>
      <c r="Q269" s="216"/>
      <c r="R269" s="216"/>
      <c r="S269" s="216"/>
      <c r="T269" s="217"/>
      <c r="AT269" s="218" t="s">
        <v>148</v>
      </c>
      <c r="AU269" s="218" t="s">
        <v>82</v>
      </c>
      <c r="AV269" s="13" t="s">
        <v>82</v>
      </c>
      <c r="AW269" s="13" t="s">
        <v>33</v>
      </c>
      <c r="AX269" s="13" t="s">
        <v>71</v>
      </c>
      <c r="AY269" s="218" t="s">
        <v>137</v>
      </c>
    </row>
    <row r="270" spans="1:65" s="2" customFormat="1" ht="14.4" customHeight="1">
      <c r="A270" s="33"/>
      <c r="B270" s="34"/>
      <c r="C270" s="220" t="s">
        <v>643</v>
      </c>
      <c r="D270" s="220" t="s">
        <v>322</v>
      </c>
      <c r="E270" s="221" t="s">
        <v>644</v>
      </c>
      <c r="F270" s="222" t="s">
        <v>645</v>
      </c>
      <c r="G270" s="223" t="s">
        <v>329</v>
      </c>
      <c r="H270" s="224">
        <v>1</v>
      </c>
      <c r="I270" s="225"/>
      <c r="J270" s="226">
        <f>ROUND(I270*H270,2)</f>
        <v>0</v>
      </c>
      <c r="K270" s="222" t="s">
        <v>19</v>
      </c>
      <c r="L270" s="227"/>
      <c r="M270" s="228" t="s">
        <v>19</v>
      </c>
      <c r="N270" s="229" t="s">
        <v>42</v>
      </c>
      <c r="O270" s="63"/>
      <c r="P270" s="200">
        <f>O270*H270</f>
        <v>0</v>
      </c>
      <c r="Q270" s="200">
        <v>2.8500000000000001E-2</v>
      </c>
      <c r="R270" s="200">
        <f>Q270*H270</f>
        <v>2.8500000000000001E-2</v>
      </c>
      <c r="S270" s="200">
        <v>0</v>
      </c>
      <c r="T270" s="201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02" t="s">
        <v>342</v>
      </c>
      <c r="AT270" s="202" t="s">
        <v>322</v>
      </c>
      <c r="AU270" s="202" t="s">
        <v>82</v>
      </c>
      <c r="AY270" s="16" t="s">
        <v>137</v>
      </c>
      <c r="BE270" s="203">
        <f>IF(N270="základní",J270,0)</f>
        <v>0</v>
      </c>
      <c r="BF270" s="203">
        <f>IF(N270="snížená",J270,0)</f>
        <v>0</v>
      </c>
      <c r="BG270" s="203">
        <f>IF(N270="zákl. přenesená",J270,0)</f>
        <v>0</v>
      </c>
      <c r="BH270" s="203">
        <f>IF(N270="sníž. přenesená",J270,0)</f>
        <v>0</v>
      </c>
      <c r="BI270" s="203">
        <f>IF(N270="nulová",J270,0)</f>
        <v>0</v>
      </c>
      <c r="BJ270" s="16" t="s">
        <v>79</v>
      </c>
      <c r="BK270" s="203">
        <f>ROUND(I270*H270,2)</f>
        <v>0</v>
      </c>
      <c r="BL270" s="16" t="s">
        <v>240</v>
      </c>
      <c r="BM270" s="202" t="s">
        <v>646</v>
      </c>
    </row>
    <row r="271" spans="1:65" s="2" customFormat="1" ht="10.199999999999999">
      <c r="A271" s="33"/>
      <c r="B271" s="34"/>
      <c r="C271" s="35"/>
      <c r="D271" s="204" t="s">
        <v>146</v>
      </c>
      <c r="E271" s="35"/>
      <c r="F271" s="205" t="s">
        <v>645</v>
      </c>
      <c r="G271" s="35"/>
      <c r="H271" s="35"/>
      <c r="I271" s="114"/>
      <c r="J271" s="35"/>
      <c r="K271" s="35"/>
      <c r="L271" s="38"/>
      <c r="M271" s="206"/>
      <c r="N271" s="207"/>
      <c r="O271" s="63"/>
      <c r="P271" s="63"/>
      <c r="Q271" s="63"/>
      <c r="R271" s="63"/>
      <c r="S271" s="63"/>
      <c r="T271" s="64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146</v>
      </c>
      <c r="AU271" s="16" t="s">
        <v>82</v>
      </c>
    </row>
    <row r="272" spans="1:65" s="2" customFormat="1" ht="14.4" customHeight="1">
      <c r="A272" s="33"/>
      <c r="B272" s="34"/>
      <c r="C272" s="191" t="s">
        <v>647</v>
      </c>
      <c r="D272" s="191" t="s">
        <v>139</v>
      </c>
      <c r="E272" s="192" t="s">
        <v>648</v>
      </c>
      <c r="F272" s="193" t="s">
        <v>649</v>
      </c>
      <c r="G272" s="194" t="s">
        <v>359</v>
      </c>
      <c r="H272" s="195">
        <v>0.03</v>
      </c>
      <c r="I272" s="196"/>
      <c r="J272" s="197">
        <f>ROUND(I272*H272,2)</f>
        <v>0</v>
      </c>
      <c r="K272" s="193" t="s">
        <v>143</v>
      </c>
      <c r="L272" s="38"/>
      <c r="M272" s="198" t="s">
        <v>19</v>
      </c>
      <c r="N272" s="199" t="s">
        <v>42</v>
      </c>
      <c r="O272" s="63"/>
      <c r="P272" s="200">
        <f>O272*H272</f>
        <v>0</v>
      </c>
      <c r="Q272" s="200">
        <v>0</v>
      </c>
      <c r="R272" s="200">
        <f>Q272*H272</f>
        <v>0</v>
      </c>
      <c r="S272" s="200">
        <v>0</v>
      </c>
      <c r="T272" s="201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02" t="s">
        <v>240</v>
      </c>
      <c r="AT272" s="202" t="s">
        <v>139</v>
      </c>
      <c r="AU272" s="202" t="s">
        <v>82</v>
      </c>
      <c r="AY272" s="16" t="s">
        <v>137</v>
      </c>
      <c r="BE272" s="203">
        <f>IF(N272="základní",J272,0)</f>
        <v>0</v>
      </c>
      <c r="BF272" s="203">
        <f>IF(N272="snížená",J272,0)</f>
        <v>0</v>
      </c>
      <c r="BG272" s="203">
        <f>IF(N272="zákl. přenesená",J272,0)</f>
        <v>0</v>
      </c>
      <c r="BH272" s="203">
        <f>IF(N272="sníž. přenesená",J272,0)</f>
        <v>0</v>
      </c>
      <c r="BI272" s="203">
        <f>IF(N272="nulová",J272,0)</f>
        <v>0</v>
      </c>
      <c r="BJ272" s="16" t="s">
        <v>79</v>
      </c>
      <c r="BK272" s="203">
        <f>ROUND(I272*H272,2)</f>
        <v>0</v>
      </c>
      <c r="BL272" s="16" t="s">
        <v>240</v>
      </c>
      <c r="BM272" s="202" t="s">
        <v>650</v>
      </c>
    </row>
    <row r="273" spans="1:65" s="2" customFormat="1" ht="19.2">
      <c r="A273" s="33"/>
      <c r="B273" s="34"/>
      <c r="C273" s="35"/>
      <c r="D273" s="204" t="s">
        <v>146</v>
      </c>
      <c r="E273" s="35"/>
      <c r="F273" s="205" t="s">
        <v>651</v>
      </c>
      <c r="G273" s="35"/>
      <c r="H273" s="35"/>
      <c r="I273" s="114"/>
      <c r="J273" s="35"/>
      <c r="K273" s="35"/>
      <c r="L273" s="38"/>
      <c r="M273" s="206"/>
      <c r="N273" s="207"/>
      <c r="O273" s="63"/>
      <c r="P273" s="63"/>
      <c r="Q273" s="63"/>
      <c r="R273" s="63"/>
      <c r="S273" s="63"/>
      <c r="T273" s="64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146</v>
      </c>
      <c r="AU273" s="16" t="s">
        <v>82</v>
      </c>
    </row>
    <row r="274" spans="1:65" s="12" customFormat="1" ht="22.8" customHeight="1">
      <c r="B274" s="175"/>
      <c r="C274" s="176"/>
      <c r="D274" s="177" t="s">
        <v>70</v>
      </c>
      <c r="E274" s="189" t="s">
        <v>652</v>
      </c>
      <c r="F274" s="189" t="s">
        <v>653</v>
      </c>
      <c r="G274" s="176"/>
      <c r="H274" s="176"/>
      <c r="I274" s="179"/>
      <c r="J274" s="190">
        <f>BK274</f>
        <v>0</v>
      </c>
      <c r="K274" s="176"/>
      <c r="L274" s="181"/>
      <c r="M274" s="182"/>
      <c r="N274" s="183"/>
      <c r="O274" s="183"/>
      <c r="P274" s="184">
        <f>SUM(P275:P280)</f>
        <v>0</v>
      </c>
      <c r="Q274" s="183"/>
      <c r="R274" s="184">
        <f>SUM(R275:R280)</f>
        <v>0</v>
      </c>
      <c r="S274" s="183"/>
      <c r="T274" s="185">
        <f>SUM(T275:T280)</f>
        <v>0</v>
      </c>
      <c r="AR274" s="186" t="s">
        <v>82</v>
      </c>
      <c r="AT274" s="187" t="s">
        <v>70</v>
      </c>
      <c r="AU274" s="187" t="s">
        <v>79</v>
      </c>
      <c r="AY274" s="186" t="s">
        <v>137</v>
      </c>
      <c r="BK274" s="188">
        <f>SUM(BK275:BK280)</f>
        <v>0</v>
      </c>
    </row>
    <row r="275" spans="1:65" s="2" customFormat="1" ht="22.8">
      <c r="A275" s="33"/>
      <c r="B275" s="34"/>
      <c r="C275" s="191" t="s">
        <v>654</v>
      </c>
      <c r="D275" s="191" t="s">
        <v>139</v>
      </c>
      <c r="E275" s="192" t="s">
        <v>655</v>
      </c>
      <c r="F275" s="193" t="s">
        <v>656</v>
      </c>
      <c r="G275" s="194" t="s">
        <v>142</v>
      </c>
      <c r="H275" s="195">
        <v>125.619</v>
      </c>
      <c r="I275" s="196"/>
      <c r="J275" s="197">
        <f>ROUND(I275*H275,2)</f>
        <v>0</v>
      </c>
      <c r="K275" s="193" t="s">
        <v>19</v>
      </c>
      <c r="L275" s="38"/>
      <c r="M275" s="198" t="s">
        <v>19</v>
      </c>
      <c r="N275" s="199" t="s">
        <v>42</v>
      </c>
      <c r="O275" s="63"/>
      <c r="P275" s="200">
        <f>O275*H275</f>
        <v>0</v>
      </c>
      <c r="Q275" s="200">
        <v>0</v>
      </c>
      <c r="R275" s="200">
        <f>Q275*H275</f>
        <v>0</v>
      </c>
      <c r="S275" s="200">
        <v>0</v>
      </c>
      <c r="T275" s="201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02" t="s">
        <v>240</v>
      </c>
      <c r="AT275" s="202" t="s">
        <v>139</v>
      </c>
      <c r="AU275" s="202" t="s">
        <v>82</v>
      </c>
      <c r="AY275" s="16" t="s">
        <v>137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16" t="s">
        <v>79</v>
      </c>
      <c r="BK275" s="203">
        <f>ROUND(I275*H275,2)</f>
        <v>0</v>
      </c>
      <c r="BL275" s="16" t="s">
        <v>240</v>
      </c>
      <c r="BM275" s="202" t="s">
        <v>657</v>
      </c>
    </row>
    <row r="276" spans="1:65" s="2" customFormat="1" ht="19.2">
      <c r="A276" s="33"/>
      <c r="B276" s="34"/>
      <c r="C276" s="35"/>
      <c r="D276" s="204" t="s">
        <v>146</v>
      </c>
      <c r="E276" s="35"/>
      <c r="F276" s="205" t="s">
        <v>658</v>
      </c>
      <c r="G276" s="35"/>
      <c r="H276" s="35"/>
      <c r="I276" s="114"/>
      <c r="J276" s="35"/>
      <c r="K276" s="35"/>
      <c r="L276" s="38"/>
      <c r="M276" s="206"/>
      <c r="N276" s="207"/>
      <c r="O276" s="63"/>
      <c r="P276" s="63"/>
      <c r="Q276" s="63"/>
      <c r="R276" s="63"/>
      <c r="S276" s="63"/>
      <c r="T276" s="64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146</v>
      </c>
      <c r="AU276" s="16" t="s">
        <v>82</v>
      </c>
    </row>
    <row r="277" spans="1:65" s="13" customFormat="1" ht="10.199999999999999">
      <c r="B277" s="208"/>
      <c r="C277" s="209"/>
      <c r="D277" s="204" t="s">
        <v>148</v>
      </c>
      <c r="E277" s="210" t="s">
        <v>19</v>
      </c>
      <c r="F277" s="211" t="s">
        <v>659</v>
      </c>
      <c r="G277" s="209"/>
      <c r="H277" s="212">
        <v>24.06</v>
      </c>
      <c r="I277" s="213"/>
      <c r="J277" s="209"/>
      <c r="K277" s="209"/>
      <c r="L277" s="214"/>
      <c r="M277" s="215"/>
      <c r="N277" s="216"/>
      <c r="O277" s="216"/>
      <c r="P277" s="216"/>
      <c r="Q277" s="216"/>
      <c r="R277" s="216"/>
      <c r="S277" s="216"/>
      <c r="T277" s="217"/>
      <c r="AT277" s="218" t="s">
        <v>148</v>
      </c>
      <c r="AU277" s="218" t="s">
        <v>82</v>
      </c>
      <c r="AV277" s="13" t="s">
        <v>82</v>
      </c>
      <c r="AW277" s="13" t="s">
        <v>33</v>
      </c>
      <c r="AX277" s="13" t="s">
        <v>71</v>
      </c>
      <c r="AY277" s="218" t="s">
        <v>137</v>
      </c>
    </row>
    <row r="278" spans="1:65" s="13" customFormat="1" ht="10.199999999999999">
      <c r="B278" s="208"/>
      <c r="C278" s="209"/>
      <c r="D278" s="204" t="s">
        <v>148</v>
      </c>
      <c r="E278" s="210" t="s">
        <v>19</v>
      </c>
      <c r="F278" s="211" t="s">
        <v>660</v>
      </c>
      <c r="G278" s="209"/>
      <c r="H278" s="212">
        <v>11.379</v>
      </c>
      <c r="I278" s="213"/>
      <c r="J278" s="209"/>
      <c r="K278" s="209"/>
      <c r="L278" s="214"/>
      <c r="M278" s="215"/>
      <c r="N278" s="216"/>
      <c r="O278" s="216"/>
      <c r="P278" s="216"/>
      <c r="Q278" s="216"/>
      <c r="R278" s="216"/>
      <c r="S278" s="216"/>
      <c r="T278" s="217"/>
      <c r="AT278" s="218" t="s">
        <v>148</v>
      </c>
      <c r="AU278" s="218" t="s">
        <v>82</v>
      </c>
      <c r="AV278" s="13" t="s">
        <v>82</v>
      </c>
      <c r="AW278" s="13" t="s">
        <v>33</v>
      </c>
      <c r="AX278" s="13" t="s">
        <v>71</v>
      </c>
      <c r="AY278" s="218" t="s">
        <v>137</v>
      </c>
    </row>
    <row r="279" spans="1:65" s="13" customFormat="1" ht="20.399999999999999">
      <c r="B279" s="208"/>
      <c r="C279" s="209"/>
      <c r="D279" s="204" t="s">
        <v>148</v>
      </c>
      <c r="E279" s="210" t="s">
        <v>19</v>
      </c>
      <c r="F279" s="211" t="s">
        <v>465</v>
      </c>
      <c r="G279" s="209"/>
      <c r="H279" s="212">
        <v>44.98</v>
      </c>
      <c r="I279" s="213"/>
      <c r="J279" s="209"/>
      <c r="K279" s="209"/>
      <c r="L279" s="214"/>
      <c r="M279" s="215"/>
      <c r="N279" s="216"/>
      <c r="O279" s="216"/>
      <c r="P279" s="216"/>
      <c r="Q279" s="216"/>
      <c r="R279" s="216"/>
      <c r="S279" s="216"/>
      <c r="T279" s="217"/>
      <c r="AT279" s="218" t="s">
        <v>148</v>
      </c>
      <c r="AU279" s="218" t="s">
        <v>82</v>
      </c>
      <c r="AV279" s="13" t="s">
        <v>82</v>
      </c>
      <c r="AW279" s="13" t="s">
        <v>33</v>
      </c>
      <c r="AX279" s="13" t="s">
        <v>71</v>
      </c>
      <c r="AY279" s="218" t="s">
        <v>137</v>
      </c>
    </row>
    <row r="280" spans="1:65" s="13" customFormat="1" ht="10.199999999999999">
      <c r="B280" s="208"/>
      <c r="C280" s="209"/>
      <c r="D280" s="204" t="s">
        <v>148</v>
      </c>
      <c r="E280" s="210" t="s">
        <v>19</v>
      </c>
      <c r="F280" s="211" t="s">
        <v>661</v>
      </c>
      <c r="G280" s="209"/>
      <c r="H280" s="212">
        <v>45.2</v>
      </c>
      <c r="I280" s="213"/>
      <c r="J280" s="209"/>
      <c r="K280" s="209"/>
      <c r="L280" s="214"/>
      <c r="M280" s="234"/>
      <c r="N280" s="235"/>
      <c r="O280" s="235"/>
      <c r="P280" s="235"/>
      <c r="Q280" s="235"/>
      <c r="R280" s="235"/>
      <c r="S280" s="235"/>
      <c r="T280" s="236"/>
      <c r="AT280" s="218" t="s">
        <v>148</v>
      </c>
      <c r="AU280" s="218" t="s">
        <v>82</v>
      </c>
      <c r="AV280" s="13" t="s">
        <v>82</v>
      </c>
      <c r="AW280" s="13" t="s">
        <v>33</v>
      </c>
      <c r="AX280" s="13" t="s">
        <v>71</v>
      </c>
      <c r="AY280" s="218" t="s">
        <v>137</v>
      </c>
    </row>
    <row r="281" spans="1:65" s="2" customFormat="1" ht="6.9" customHeight="1">
      <c r="A281" s="33"/>
      <c r="B281" s="46"/>
      <c r="C281" s="47"/>
      <c r="D281" s="47"/>
      <c r="E281" s="47"/>
      <c r="F281" s="47"/>
      <c r="G281" s="47"/>
      <c r="H281" s="47"/>
      <c r="I281" s="141"/>
      <c r="J281" s="47"/>
      <c r="K281" s="47"/>
      <c r="L281" s="38"/>
      <c r="M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</row>
  </sheetData>
  <sheetProtection algorithmName="SHA-512" hashValue="ayb9U5zPHgUHcChGVCP/pFQyZbVJWIsnv/ma4AcyLo6tLYJC/Ka4qOVmKRCfwGxUisN2Qag1GTE0+mdAasjKQg==" saltValue="dLS5EBxm9kzmU9BOh8sGdj3i5TXz7eqt5GRGD3SJBzfdbxanYXeJ9mD/nt74Ey058gfWTFGOsqHzlzquqjIkwA==" spinCount="100000" sheet="1" objects="1" scenarios="1" formatColumns="0" formatRows="0" autoFilter="0"/>
  <autoFilter ref="C89:K280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1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89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7-2</v>
      </c>
      <c r="F7" s="360"/>
      <c r="G7" s="360"/>
      <c r="H7" s="360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11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61" t="s">
        <v>662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02" t="s">
        <v>86</v>
      </c>
      <c r="G11" s="33"/>
      <c r="H11" s="33"/>
      <c r="I11" s="116" t="s">
        <v>20</v>
      </c>
      <c r="J11" s="102" t="s">
        <v>19</v>
      </c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02" t="s">
        <v>22</v>
      </c>
      <c r="G12" s="33"/>
      <c r="H12" s="33"/>
      <c r="I12" s="116" t="s">
        <v>23</v>
      </c>
      <c r="J12" s="117" t="str">
        <f>'Rekapitulace stavby'!AN8</f>
        <v>27. 6. 2020</v>
      </c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02" t="s">
        <v>19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6" t="s">
        <v>28</v>
      </c>
      <c r="J15" s="102" t="s">
        <v>19</v>
      </c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63" t="str">
        <f>'Rekapitulace stavby'!E14</f>
        <v>Vyplň údaj</v>
      </c>
      <c r="F18" s="364"/>
      <c r="G18" s="364"/>
      <c r="H18" s="364"/>
      <c r="I18" s="116" t="s">
        <v>28</v>
      </c>
      <c r="J18" s="29" t="str">
        <f>'Rekapitulace stavby'!AN14</f>
        <v>Vyplň údaj</v>
      </c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02" t="s">
        <v>19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6" t="s">
        <v>28</v>
      </c>
      <c r="J21" s="102" t="s">
        <v>19</v>
      </c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02" t="str">
        <f>IF('Rekapitulace stavby'!AN19="","",'Rekapitulace stavby'!AN19)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02" t="str">
        <f>IF('Rekapitulace stavby'!AN20="","",'Rekapitulace stavby'!AN20)</f>
        <v/>
      </c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8"/>
      <c r="B27" s="119"/>
      <c r="C27" s="118"/>
      <c r="D27" s="118"/>
      <c r="E27" s="365" t="s">
        <v>19</v>
      </c>
      <c r="F27" s="365"/>
      <c r="G27" s="365"/>
      <c r="H27" s="365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11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ROUND(J87, 2)</f>
        <v>0</v>
      </c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8" t="s">
        <v>41</v>
      </c>
      <c r="E33" s="113" t="s">
        <v>42</v>
      </c>
      <c r="F33" s="129">
        <f>ROUND((SUM(BE87:BE140)),  2)</f>
        <v>0</v>
      </c>
      <c r="G33" s="33"/>
      <c r="H33" s="33"/>
      <c r="I33" s="130">
        <v>0.21</v>
      </c>
      <c r="J33" s="129">
        <f>ROUND(((SUM(BE87:BE140))*I33),  2)</f>
        <v>0</v>
      </c>
      <c r="K33" s="33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3" t="s">
        <v>43</v>
      </c>
      <c r="F34" s="129">
        <f>ROUND((SUM(BF87:BF140)),  2)</f>
        <v>0</v>
      </c>
      <c r="G34" s="33"/>
      <c r="H34" s="33"/>
      <c r="I34" s="130">
        <v>0.15</v>
      </c>
      <c r="J34" s="129">
        <f>ROUND(((SUM(BF87:BF140))*I34),  2)</f>
        <v>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3" t="s">
        <v>44</v>
      </c>
      <c r="F35" s="129">
        <f>ROUND((SUM(BG87:BG140)),  2)</f>
        <v>0</v>
      </c>
      <c r="G35" s="33"/>
      <c r="H35" s="33"/>
      <c r="I35" s="130">
        <v>0.21</v>
      </c>
      <c r="J35" s="129">
        <f>0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3" t="s">
        <v>45</v>
      </c>
      <c r="F36" s="129">
        <f>ROUND((SUM(BH87:BH140)),  2)</f>
        <v>0</v>
      </c>
      <c r="G36" s="33"/>
      <c r="H36" s="33"/>
      <c r="I36" s="130">
        <v>0.15</v>
      </c>
      <c r="J36" s="129">
        <f>0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46</v>
      </c>
      <c r="F37" s="129">
        <f>ROUND((SUM(BI87:BI140)),  2)</f>
        <v>0</v>
      </c>
      <c r="G37" s="33"/>
      <c r="H37" s="33"/>
      <c r="I37" s="130">
        <v>0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9"/>
      <c r="C40" s="140"/>
      <c r="D40" s="140"/>
      <c r="E40" s="140"/>
      <c r="F40" s="140"/>
      <c r="G40" s="140"/>
      <c r="H40" s="140"/>
      <c r="I40" s="141"/>
      <c r="J40" s="140"/>
      <c r="K40" s="140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42"/>
      <c r="C44" s="143"/>
      <c r="D44" s="143"/>
      <c r="E44" s="143"/>
      <c r="F44" s="143"/>
      <c r="G44" s="143"/>
      <c r="H44" s="143"/>
      <c r="I44" s="144"/>
      <c r="J44" s="143"/>
      <c r="K44" s="143"/>
      <c r="L44" s="11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111</v>
      </c>
      <c r="D45" s="35"/>
      <c r="E45" s="35"/>
      <c r="F45" s="35"/>
      <c r="G45" s="35"/>
      <c r="H45" s="35"/>
      <c r="I45" s="114"/>
      <c r="J45" s="35"/>
      <c r="K45" s="35"/>
      <c r="L45" s="11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14"/>
      <c r="J46" s="35"/>
      <c r="K46" s="35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66" t="str">
        <f>E7</f>
        <v>Poldr P 7-2</v>
      </c>
      <c r="F48" s="367"/>
      <c r="G48" s="367"/>
      <c r="H48" s="367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109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15" t="str">
        <f>E9</f>
        <v>SO 03 - Bezpečnostní přeliv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14"/>
      <c r="J51" s="35"/>
      <c r="K51" s="35"/>
      <c r="L51" s="11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6" t="s">
        <v>23</v>
      </c>
      <c r="J52" s="58" t="str">
        <f>IF(J12="","",J12)</f>
        <v>27. 6. 2020</v>
      </c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79999999999999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116" t="s">
        <v>31</v>
      </c>
      <c r="J54" s="31" t="str">
        <f>E21</f>
        <v>GAP Pardubice s.r.o.</v>
      </c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6" t="s">
        <v>34</v>
      </c>
      <c r="J55" s="31" t="str">
        <f>E24</f>
        <v xml:space="preserve"> </v>
      </c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14"/>
      <c r="J56" s="35"/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45" t="s">
        <v>112</v>
      </c>
      <c r="D57" s="146"/>
      <c r="E57" s="146"/>
      <c r="F57" s="146"/>
      <c r="G57" s="146"/>
      <c r="H57" s="146"/>
      <c r="I57" s="147"/>
      <c r="J57" s="148" t="s">
        <v>113</v>
      </c>
      <c r="K57" s="146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14"/>
      <c r="J58" s="35"/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9" t="s">
        <v>69</v>
      </c>
      <c r="D59" s="35"/>
      <c r="E59" s="35"/>
      <c r="F59" s="35"/>
      <c r="G59" s="35"/>
      <c r="H59" s="35"/>
      <c r="I59" s="114"/>
      <c r="J59" s="76">
        <f>J87</f>
        <v>0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114</v>
      </c>
    </row>
    <row r="60" spans="1:47" s="9" customFormat="1" ht="24.9" customHeight="1">
      <c r="B60" s="150"/>
      <c r="C60" s="151"/>
      <c r="D60" s="152" t="s">
        <v>115</v>
      </c>
      <c r="E60" s="153"/>
      <c r="F60" s="153"/>
      <c r="G60" s="153"/>
      <c r="H60" s="153"/>
      <c r="I60" s="154"/>
      <c r="J60" s="155">
        <f>J88</f>
        <v>0</v>
      </c>
      <c r="K60" s="151"/>
      <c r="L60" s="156"/>
    </row>
    <row r="61" spans="1:47" s="10" customFormat="1" ht="19.95" customHeight="1">
      <c r="B61" s="157"/>
      <c r="C61" s="96"/>
      <c r="D61" s="158" t="s">
        <v>116</v>
      </c>
      <c r="E61" s="159"/>
      <c r="F61" s="159"/>
      <c r="G61" s="159"/>
      <c r="H61" s="159"/>
      <c r="I61" s="160"/>
      <c r="J61" s="161">
        <f>J89</f>
        <v>0</v>
      </c>
      <c r="K61" s="96"/>
      <c r="L61" s="162"/>
    </row>
    <row r="62" spans="1:47" s="10" customFormat="1" ht="19.95" customHeight="1">
      <c r="B62" s="157"/>
      <c r="C62" s="96"/>
      <c r="D62" s="158" t="s">
        <v>117</v>
      </c>
      <c r="E62" s="159"/>
      <c r="F62" s="159"/>
      <c r="G62" s="159"/>
      <c r="H62" s="159"/>
      <c r="I62" s="160"/>
      <c r="J62" s="161">
        <f>J93</f>
        <v>0</v>
      </c>
      <c r="K62" s="96"/>
      <c r="L62" s="162"/>
    </row>
    <row r="63" spans="1:47" s="10" customFormat="1" ht="19.95" customHeight="1">
      <c r="B63" s="157"/>
      <c r="C63" s="96"/>
      <c r="D63" s="158" t="s">
        <v>118</v>
      </c>
      <c r="E63" s="159"/>
      <c r="F63" s="159"/>
      <c r="G63" s="159"/>
      <c r="H63" s="159"/>
      <c r="I63" s="160"/>
      <c r="J63" s="161">
        <f>J121</f>
        <v>0</v>
      </c>
      <c r="K63" s="96"/>
      <c r="L63" s="162"/>
    </row>
    <row r="64" spans="1:47" s="10" customFormat="1" ht="19.95" customHeight="1">
      <c r="B64" s="157"/>
      <c r="C64" s="96"/>
      <c r="D64" s="158" t="s">
        <v>120</v>
      </c>
      <c r="E64" s="159"/>
      <c r="F64" s="159"/>
      <c r="G64" s="159"/>
      <c r="H64" s="159"/>
      <c r="I64" s="160"/>
      <c r="J64" s="161">
        <f>J125</f>
        <v>0</v>
      </c>
      <c r="K64" s="96"/>
      <c r="L64" s="162"/>
    </row>
    <row r="65" spans="1:31" s="10" customFormat="1" ht="19.95" customHeight="1">
      <c r="B65" s="157"/>
      <c r="C65" s="96"/>
      <c r="D65" s="158" t="s">
        <v>121</v>
      </c>
      <c r="E65" s="159"/>
      <c r="F65" s="159"/>
      <c r="G65" s="159"/>
      <c r="H65" s="159"/>
      <c r="I65" s="160"/>
      <c r="J65" s="161">
        <f>J132</f>
        <v>0</v>
      </c>
      <c r="K65" s="96"/>
      <c r="L65" s="162"/>
    </row>
    <row r="66" spans="1:31" s="9" customFormat="1" ht="24.9" customHeight="1">
      <c r="B66" s="150"/>
      <c r="C66" s="151"/>
      <c r="D66" s="152" t="s">
        <v>364</v>
      </c>
      <c r="E66" s="153"/>
      <c r="F66" s="153"/>
      <c r="G66" s="153"/>
      <c r="H66" s="153"/>
      <c r="I66" s="154"/>
      <c r="J66" s="155">
        <f>J135</f>
        <v>0</v>
      </c>
      <c r="K66" s="151"/>
      <c r="L66" s="156"/>
    </row>
    <row r="67" spans="1:31" s="10" customFormat="1" ht="19.95" customHeight="1">
      <c r="B67" s="157"/>
      <c r="C67" s="96"/>
      <c r="D67" s="158" t="s">
        <v>366</v>
      </c>
      <c r="E67" s="159"/>
      <c r="F67" s="159"/>
      <c r="G67" s="159"/>
      <c r="H67" s="159"/>
      <c r="I67" s="160"/>
      <c r="J67" s="161">
        <f>J136</f>
        <v>0</v>
      </c>
      <c r="K67" s="96"/>
      <c r="L67" s="162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114"/>
      <c r="J68" s="35"/>
      <c r="K68" s="35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" customHeight="1">
      <c r="A69" s="33"/>
      <c r="B69" s="46"/>
      <c r="C69" s="47"/>
      <c r="D69" s="47"/>
      <c r="E69" s="47"/>
      <c r="F69" s="47"/>
      <c r="G69" s="47"/>
      <c r="H69" s="47"/>
      <c r="I69" s="141"/>
      <c r="J69" s="47"/>
      <c r="K69" s="47"/>
      <c r="L69" s="11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" customHeight="1">
      <c r="A73" s="33"/>
      <c r="B73" s="48"/>
      <c r="C73" s="49"/>
      <c r="D73" s="49"/>
      <c r="E73" s="49"/>
      <c r="F73" s="49"/>
      <c r="G73" s="49"/>
      <c r="H73" s="49"/>
      <c r="I73" s="144"/>
      <c r="J73" s="49"/>
      <c r="K73" s="49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" customHeight="1">
      <c r="A74" s="33"/>
      <c r="B74" s="34"/>
      <c r="C74" s="22" t="s">
        <v>122</v>
      </c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34"/>
      <c r="C77" s="35"/>
      <c r="D77" s="35"/>
      <c r="E77" s="366" t="str">
        <f>E7</f>
        <v>Poldr P 7-2</v>
      </c>
      <c r="F77" s="367"/>
      <c r="G77" s="367"/>
      <c r="H77" s="367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109</v>
      </c>
      <c r="D78" s="35"/>
      <c r="E78" s="35"/>
      <c r="F78" s="35"/>
      <c r="G78" s="35"/>
      <c r="H78" s="35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4.4" customHeight="1">
      <c r="A79" s="33"/>
      <c r="B79" s="34"/>
      <c r="C79" s="35"/>
      <c r="D79" s="35"/>
      <c r="E79" s="315" t="str">
        <f>E9</f>
        <v>SO 03 - Bezpečnostní přeliv</v>
      </c>
      <c r="F79" s="368"/>
      <c r="G79" s="368"/>
      <c r="H79" s="368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 xml:space="preserve"> </v>
      </c>
      <c r="G81" s="35"/>
      <c r="H81" s="35"/>
      <c r="I81" s="116" t="s">
        <v>23</v>
      </c>
      <c r="J81" s="58" t="str">
        <f>IF(J12="","",J12)</f>
        <v>27. 6. 2020</v>
      </c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114"/>
      <c r="J82" s="35"/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40.799999999999997" customHeight="1">
      <c r="A83" s="33"/>
      <c r="B83" s="34"/>
      <c r="C83" s="28" t="s">
        <v>25</v>
      </c>
      <c r="D83" s="35"/>
      <c r="E83" s="35"/>
      <c r="F83" s="26" t="str">
        <f>E15</f>
        <v>ČR-SPÚ, Pobočka Svitavy</v>
      </c>
      <c r="G83" s="35"/>
      <c r="H83" s="35"/>
      <c r="I83" s="116" t="s">
        <v>31</v>
      </c>
      <c r="J83" s="31" t="str">
        <f>E21</f>
        <v>GAP Pardubice s.r.o.</v>
      </c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6" customHeight="1">
      <c r="A84" s="33"/>
      <c r="B84" s="34"/>
      <c r="C84" s="28" t="s">
        <v>29</v>
      </c>
      <c r="D84" s="35"/>
      <c r="E84" s="35"/>
      <c r="F84" s="26" t="str">
        <f>IF(E18="","",E18)</f>
        <v>Vyplň údaj</v>
      </c>
      <c r="G84" s="35"/>
      <c r="H84" s="35"/>
      <c r="I84" s="116" t="s">
        <v>34</v>
      </c>
      <c r="J84" s="31" t="str">
        <f>E24</f>
        <v xml:space="preserve"> 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114"/>
      <c r="J85" s="35"/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63"/>
      <c r="B86" s="164"/>
      <c r="C86" s="165" t="s">
        <v>123</v>
      </c>
      <c r="D86" s="166" t="s">
        <v>56</v>
      </c>
      <c r="E86" s="166" t="s">
        <v>52</v>
      </c>
      <c r="F86" s="166" t="s">
        <v>53</v>
      </c>
      <c r="G86" s="166" t="s">
        <v>124</v>
      </c>
      <c r="H86" s="166" t="s">
        <v>125</v>
      </c>
      <c r="I86" s="167" t="s">
        <v>126</v>
      </c>
      <c r="J86" s="166" t="s">
        <v>113</v>
      </c>
      <c r="K86" s="168" t="s">
        <v>127</v>
      </c>
      <c r="L86" s="169"/>
      <c r="M86" s="67" t="s">
        <v>19</v>
      </c>
      <c r="N86" s="68" t="s">
        <v>41</v>
      </c>
      <c r="O86" s="68" t="s">
        <v>128</v>
      </c>
      <c r="P86" s="68" t="s">
        <v>129</v>
      </c>
      <c r="Q86" s="68" t="s">
        <v>130</v>
      </c>
      <c r="R86" s="68" t="s">
        <v>131</v>
      </c>
      <c r="S86" s="68" t="s">
        <v>132</v>
      </c>
      <c r="T86" s="69" t="s">
        <v>133</v>
      </c>
      <c r="U86" s="163"/>
      <c r="V86" s="163"/>
      <c r="W86" s="163"/>
      <c r="X86" s="163"/>
      <c r="Y86" s="163"/>
      <c r="Z86" s="163"/>
      <c r="AA86" s="163"/>
      <c r="AB86" s="163"/>
      <c r="AC86" s="163"/>
      <c r="AD86" s="163"/>
      <c r="AE86" s="163"/>
    </row>
    <row r="87" spans="1:65" s="2" customFormat="1" ht="22.8" customHeight="1">
      <c r="A87" s="33"/>
      <c r="B87" s="34"/>
      <c r="C87" s="74" t="s">
        <v>134</v>
      </c>
      <c r="D87" s="35"/>
      <c r="E87" s="35"/>
      <c r="F87" s="35"/>
      <c r="G87" s="35"/>
      <c r="H87" s="35"/>
      <c r="I87" s="114"/>
      <c r="J87" s="170">
        <f>BK87</f>
        <v>0</v>
      </c>
      <c r="K87" s="35"/>
      <c r="L87" s="38"/>
      <c r="M87" s="70"/>
      <c r="N87" s="171"/>
      <c r="O87" s="71"/>
      <c r="P87" s="172">
        <f>P88+P135</f>
        <v>0</v>
      </c>
      <c r="Q87" s="71"/>
      <c r="R87" s="172">
        <f>R88+R135</f>
        <v>274.99121573000002</v>
      </c>
      <c r="S87" s="71"/>
      <c r="T87" s="173">
        <f>T88+T135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70</v>
      </c>
      <c r="AU87" s="16" t="s">
        <v>114</v>
      </c>
      <c r="BK87" s="174">
        <f>BK88+BK135</f>
        <v>0</v>
      </c>
    </row>
    <row r="88" spans="1:65" s="12" customFormat="1" ht="25.95" customHeight="1">
      <c r="B88" s="175"/>
      <c r="C88" s="176"/>
      <c r="D88" s="177" t="s">
        <v>70</v>
      </c>
      <c r="E88" s="178" t="s">
        <v>135</v>
      </c>
      <c r="F88" s="178" t="s">
        <v>136</v>
      </c>
      <c r="G88" s="176"/>
      <c r="H88" s="176"/>
      <c r="I88" s="179"/>
      <c r="J88" s="180">
        <f>BK88</f>
        <v>0</v>
      </c>
      <c r="K88" s="176"/>
      <c r="L88" s="181"/>
      <c r="M88" s="182"/>
      <c r="N88" s="183"/>
      <c r="O88" s="183"/>
      <c r="P88" s="184">
        <f>P89+P93+P121+P125+P132</f>
        <v>0</v>
      </c>
      <c r="Q88" s="183"/>
      <c r="R88" s="184">
        <f>R89+R93+R121+R125+R132</f>
        <v>274.99121573000002</v>
      </c>
      <c r="S88" s="183"/>
      <c r="T88" s="185">
        <f>T89+T93+T121+T125+T132</f>
        <v>0</v>
      </c>
      <c r="AR88" s="186" t="s">
        <v>79</v>
      </c>
      <c r="AT88" s="187" t="s">
        <v>70</v>
      </c>
      <c r="AU88" s="187" t="s">
        <v>71</v>
      </c>
      <c r="AY88" s="186" t="s">
        <v>137</v>
      </c>
      <c r="BK88" s="188">
        <f>BK89+BK93+BK121+BK125+BK132</f>
        <v>0</v>
      </c>
    </row>
    <row r="89" spans="1:65" s="12" customFormat="1" ht="22.8" customHeight="1">
      <c r="B89" s="175"/>
      <c r="C89" s="176"/>
      <c r="D89" s="177" t="s">
        <v>70</v>
      </c>
      <c r="E89" s="189" t="s">
        <v>79</v>
      </c>
      <c r="F89" s="189" t="s">
        <v>138</v>
      </c>
      <c r="G89" s="176"/>
      <c r="H89" s="176"/>
      <c r="I89" s="179"/>
      <c r="J89" s="190">
        <f>BK89</f>
        <v>0</v>
      </c>
      <c r="K89" s="176"/>
      <c r="L89" s="181"/>
      <c r="M89" s="182"/>
      <c r="N89" s="183"/>
      <c r="O89" s="183"/>
      <c r="P89" s="184">
        <f>SUM(P90:P92)</f>
        <v>0</v>
      </c>
      <c r="Q89" s="183"/>
      <c r="R89" s="184">
        <f>SUM(R90:R92)</f>
        <v>0</v>
      </c>
      <c r="S89" s="183"/>
      <c r="T89" s="185">
        <f>SUM(T90:T92)</f>
        <v>0</v>
      </c>
      <c r="AR89" s="186" t="s">
        <v>79</v>
      </c>
      <c r="AT89" s="187" t="s">
        <v>70</v>
      </c>
      <c r="AU89" s="187" t="s">
        <v>79</v>
      </c>
      <c r="AY89" s="186" t="s">
        <v>137</v>
      </c>
      <c r="BK89" s="188">
        <f>SUM(BK90:BK92)</f>
        <v>0</v>
      </c>
    </row>
    <row r="90" spans="1:65" s="2" customFormat="1" ht="14.4" customHeight="1">
      <c r="A90" s="33"/>
      <c r="B90" s="34"/>
      <c r="C90" s="191" t="s">
        <v>79</v>
      </c>
      <c r="D90" s="191" t="s">
        <v>139</v>
      </c>
      <c r="E90" s="192" t="s">
        <v>261</v>
      </c>
      <c r="F90" s="193" t="s">
        <v>262</v>
      </c>
      <c r="G90" s="194" t="s">
        <v>142</v>
      </c>
      <c r="H90" s="195">
        <v>184</v>
      </c>
      <c r="I90" s="196"/>
      <c r="J90" s="197">
        <f>ROUND(I90*H90,2)</f>
        <v>0</v>
      </c>
      <c r="K90" s="193" t="s">
        <v>143</v>
      </c>
      <c r="L90" s="38"/>
      <c r="M90" s="198" t="s">
        <v>19</v>
      </c>
      <c r="N90" s="199" t="s">
        <v>42</v>
      </c>
      <c r="O90" s="63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202" t="s">
        <v>144</v>
      </c>
      <c r="AT90" s="202" t="s">
        <v>139</v>
      </c>
      <c r="AU90" s="202" t="s">
        <v>82</v>
      </c>
      <c r="AY90" s="16" t="s">
        <v>137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16" t="s">
        <v>79</v>
      </c>
      <c r="BK90" s="203">
        <f>ROUND(I90*H90,2)</f>
        <v>0</v>
      </c>
      <c r="BL90" s="16" t="s">
        <v>144</v>
      </c>
      <c r="BM90" s="202" t="s">
        <v>663</v>
      </c>
    </row>
    <row r="91" spans="1:65" s="2" customFormat="1" ht="10.199999999999999">
      <c r="A91" s="33"/>
      <c r="B91" s="34"/>
      <c r="C91" s="35"/>
      <c r="D91" s="204" t="s">
        <v>146</v>
      </c>
      <c r="E91" s="35"/>
      <c r="F91" s="205" t="s">
        <v>264</v>
      </c>
      <c r="G91" s="35"/>
      <c r="H91" s="35"/>
      <c r="I91" s="114"/>
      <c r="J91" s="35"/>
      <c r="K91" s="35"/>
      <c r="L91" s="38"/>
      <c r="M91" s="206"/>
      <c r="N91" s="207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146</v>
      </c>
      <c r="AU91" s="16" t="s">
        <v>82</v>
      </c>
    </row>
    <row r="92" spans="1:65" s="13" customFormat="1" ht="10.199999999999999">
      <c r="B92" s="208"/>
      <c r="C92" s="209"/>
      <c r="D92" s="204" t="s">
        <v>148</v>
      </c>
      <c r="E92" s="210" t="s">
        <v>19</v>
      </c>
      <c r="F92" s="211" t="s">
        <v>664</v>
      </c>
      <c r="G92" s="209"/>
      <c r="H92" s="212">
        <v>184</v>
      </c>
      <c r="I92" s="213"/>
      <c r="J92" s="209"/>
      <c r="K92" s="209"/>
      <c r="L92" s="214"/>
      <c r="M92" s="215"/>
      <c r="N92" s="216"/>
      <c r="O92" s="216"/>
      <c r="P92" s="216"/>
      <c r="Q92" s="216"/>
      <c r="R92" s="216"/>
      <c r="S92" s="216"/>
      <c r="T92" s="217"/>
      <c r="AT92" s="218" t="s">
        <v>148</v>
      </c>
      <c r="AU92" s="218" t="s">
        <v>82</v>
      </c>
      <c r="AV92" s="13" t="s">
        <v>82</v>
      </c>
      <c r="AW92" s="13" t="s">
        <v>33</v>
      </c>
      <c r="AX92" s="13" t="s">
        <v>71</v>
      </c>
      <c r="AY92" s="218" t="s">
        <v>137</v>
      </c>
    </row>
    <row r="93" spans="1:65" s="12" customFormat="1" ht="22.8" customHeight="1">
      <c r="B93" s="175"/>
      <c r="C93" s="176"/>
      <c r="D93" s="177" t="s">
        <v>70</v>
      </c>
      <c r="E93" s="189" t="s">
        <v>82</v>
      </c>
      <c r="F93" s="189" t="s">
        <v>290</v>
      </c>
      <c r="G93" s="176"/>
      <c r="H93" s="176"/>
      <c r="I93" s="179"/>
      <c r="J93" s="190">
        <f>BK93</f>
        <v>0</v>
      </c>
      <c r="K93" s="176"/>
      <c r="L93" s="181"/>
      <c r="M93" s="182"/>
      <c r="N93" s="183"/>
      <c r="O93" s="183"/>
      <c r="P93" s="184">
        <f>SUM(P94:P120)</f>
        <v>0</v>
      </c>
      <c r="Q93" s="183"/>
      <c r="R93" s="184">
        <f>SUM(R94:R120)</f>
        <v>159.69267413</v>
      </c>
      <c r="S93" s="183"/>
      <c r="T93" s="185">
        <f>SUM(T94:T120)</f>
        <v>0</v>
      </c>
      <c r="AR93" s="186" t="s">
        <v>79</v>
      </c>
      <c r="AT93" s="187" t="s">
        <v>70</v>
      </c>
      <c r="AU93" s="187" t="s">
        <v>79</v>
      </c>
      <c r="AY93" s="186" t="s">
        <v>137</v>
      </c>
      <c r="BK93" s="188">
        <f>SUM(BK94:BK120)</f>
        <v>0</v>
      </c>
    </row>
    <row r="94" spans="1:65" s="2" customFormat="1" ht="14.4" customHeight="1">
      <c r="A94" s="33"/>
      <c r="B94" s="34"/>
      <c r="C94" s="191" t="s">
        <v>82</v>
      </c>
      <c r="D94" s="191" t="s">
        <v>139</v>
      </c>
      <c r="E94" s="192" t="s">
        <v>665</v>
      </c>
      <c r="F94" s="193" t="s">
        <v>666</v>
      </c>
      <c r="G94" s="194" t="s">
        <v>159</v>
      </c>
      <c r="H94" s="195">
        <v>17.5</v>
      </c>
      <c r="I94" s="196"/>
      <c r="J94" s="197">
        <f>ROUND(I94*H94,2)</f>
        <v>0</v>
      </c>
      <c r="K94" s="193" t="s">
        <v>143</v>
      </c>
      <c r="L94" s="38"/>
      <c r="M94" s="198" t="s">
        <v>19</v>
      </c>
      <c r="N94" s="199" t="s">
        <v>42</v>
      </c>
      <c r="O94" s="63"/>
      <c r="P94" s="200">
        <f>O94*H94</f>
        <v>0</v>
      </c>
      <c r="Q94" s="200">
        <v>2.47214</v>
      </c>
      <c r="R94" s="200">
        <f>Q94*H94</f>
        <v>43.262450000000001</v>
      </c>
      <c r="S94" s="200">
        <v>0</v>
      </c>
      <c r="T94" s="201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202" t="s">
        <v>144</v>
      </c>
      <c r="AT94" s="202" t="s">
        <v>139</v>
      </c>
      <c r="AU94" s="202" t="s">
        <v>82</v>
      </c>
      <c r="AY94" s="16" t="s">
        <v>137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6" t="s">
        <v>79</v>
      </c>
      <c r="BK94" s="203">
        <f>ROUND(I94*H94,2)</f>
        <v>0</v>
      </c>
      <c r="BL94" s="16" t="s">
        <v>144</v>
      </c>
      <c r="BM94" s="202" t="s">
        <v>667</v>
      </c>
    </row>
    <row r="95" spans="1:65" s="2" customFormat="1" ht="10.199999999999999">
      <c r="A95" s="33"/>
      <c r="B95" s="34"/>
      <c r="C95" s="35"/>
      <c r="D95" s="204" t="s">
        <v>146</v>
      </c>
      <c r="E95" s="35"/>
      <c r="F95" s="205" t="s">
        <v>668</v>
      </c>
      <c r="G95" s="35"/>
      <c r="H95" s="35"/>
      <c r="I95" s="114"/>
      <c r="J95" s="35"/>
      <c r="K95" s="35"/>
      <c r="L95" s="38"/>
      <c r="M95" s="206"/>
      <c r="N95" s="207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146</v>
      </c>
      <c r="AU95" s="16" t="s">
        <v>82</v>
      </c>
    </row>
    <row r="96" spans="1:65" s="2" customFormat="1" ht="38.4">
      <c r="A96" s="33"/>
      <c r="B96" s="34"/>
      <c r="C96" s="35"/>
      <c r="D96" s="204" t="s">
        <v>251</v>
      </c>
      <c r="E96" s="35"/>
      <c r="F96" s="219" t="s">
        <v>669</v>
      </c>
      <c r="G96" s="35"/>
      <c r="H96" s="35"/>
      <c r="I96" s="114"/>
      <c r="J96" s="35"/>
      <c r="K96" s="35"/>
      <c r="L96" s="38"/>
      <c r="M96" s="206"/>
      <c r="N96" s="207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251</v>
      </c>
      <c r="AU96" s="16" t="s">
        <v>82</v>
      </c>
    </row>
    <row r="97" spans="1:65" s="13" customFormat="1" ht="10.199999999999999">
      <c r="B97" s="208"/>
      <c r="C97" s="209"/>
      <c r="D97" s="204" t="s">
        <v>148</v>
      </c>
      <c r="E97" s="210" t="s">
        <v>19</v>
      </c>
      <c r="F97" s="211" t="s">
        <v>670</v>
      </c>
      <c r="G97" s="209"/>
      <c r="H97" s="212">
        <v>17.5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148</v>
      </c>
      <c r="AU97" s="218" t="s">
        <v>82</v>
      </c>
      <c r="AV97" s="13" t="s">
        <v>82</v>
      </c>
      <c r="AW97" s="13" t="s">
        <v>33</v>
      </c>
      <c r="AX97" s="13" t="s">
        <v>79</v>
      </c>
      <c r="AY97" s="218" t="s">
        <v>137</v>
      </c>
    </row>
    <row r="98" spans="1:65" s="2" customFormat="1" ht="14.4" customHeight="1">
      <c r="A98" s="33"/>
      <c r="B98" s="34"/>
      <c r="C98" s="191" t="s">
        <v>156</v>
      </c>
      <c r="D98" s="191" t="s">
        <v>139</v>
      </c>
      <c r="E98" s="192" t="s">
        <v>432</v>
      </c>
      <c r="F98" s="193" t="s">
        <v>433</v>
      </c>
      <c r="G98" s="194" t="s">
        <v>159</v>
      </c>
      <c r="H98" s="195">
        <v>4.68</v>
      </c>
      <c r="I98" s="196"/>
      <c r="J98" s="197">
        <f>ROUND(I98*H98,2)</f>
        <v>0</v>
      </c>
      <c r="K98" s="193" t="s">
        <v>143</v>
      </c>
      <c r="L98" s="38"/>
      <c r="M98" s="198" t="s">
        <v>19</v>
      </c>
      <c r="N98" s="199" t="s">
        <v>42</v>
      </c>
      <c r="O98" s="63"/>
      <c r="P98" s="200">
        <f>O98*H98</f>
        <v>0</v>
      </c>
      <c r="Q98" s="200">
        <v>2.45329</v>
      </c>
      <c r="R98" s="200">
        <f>Q98*H98</f>
        <v>11.4813972</v>
      </c>
      <c r="S98" s="200">
        <v>0</v>
      </c>
      <c r="T98" s="201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02" t="s">
        <v>144</v>
      </c>
      <c r="AT98" s="202" t="s">
        <v>139</v>
      </c>
      <c r="AU98" s="202" t="s">
        <v>82</v>
      </c>
      <c r="AY98" s="16" t="s">
        <v>137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6" t="s">
        <v>79</v>
      </c>
      <c r="BK98" s="203">
        <f>ROUND(I98*H98,2)</f>
        <v>0</v>
      </c>
      <c r="BL98" s="16" t="s">
        <v>144</v>
      </c>
      <c r="BM98" s="202" t="s">
        <v>671</v>
      </c>
    </row>
    <row r="99" spans="1:65" s="2" customFormat="1" ht="10.199999999999999">
      <c r="A99" s="33"/>
      <c r="B99" s="34"/>
      <c r="C99" s="35"/>
      <c r="D99" s="204" t="s">
        <v>146</v>
      </c>
      <c r="E99" s="35"/>
      <c r="F99" s="205" t="s">
        <v>435</v>
      </c>
      <c r="G99" s="35"/>
      <c r="H99" s="35"/>
      <c r="I99" s="114"/>
      <c r="J99" s="35"/>
      <c r="K99" s="35"/>
      <c r="L99" s="38"/>
      <c r="M99" s="206"/>
      <c r="N99" s="207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146</v>
      </c>
      <c r="AU99" s="16" t="s">
        <v>82</v>
      </c>
    </row>
    <row r="100" spans="1:65" s="13" customFormat="1" ht="10.199999999999999">
      <c r="B100" s="208"/>
      <c r="C100" s="209"/>
      <c r="D100" s="204" t="s">
        <v>148</v>
      </c>
      <c r="E100" s="210" t="s">
        <v>19</v>
      </c>
      <c r="F100" s="211" t="s">
        <v>672</v>
      </c>
      <c r="G100" s="209"/>
      <c r="H100" s="212">
        <v>4.68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148</v>
      </c>
      <c r="AU100" s="218" t="s">
        <v>82</v>
      </c>
      <c r="AV100" s="13" t="s">
        <v>82</v>
      </c>
      <c r="AW100" s="13" t="s">
        <v>33</v>
      </c>
      <c r="AX100" s="13" t="s">
        <v>71</v>
      </c>
      <c r="AY100" s="218" t="s">
        <v>137</v>
      </c>
    </row>
    <row r="101" spans="1:65" s="2" customFormat="1" ht="14.4" customHeight="1">
      <c r="A101" s="33"/>
      <c r="B101" s="34"/>
      <c r="C101" s="191" t="s">
        <v>144</v>
      </c>
      <c r="D101" s="191" t="s">
        <v>139</v>
      </c>
      <c r="E101" s="192" t="s">
        <v>440</v>
      </c>
      <c r="F101" s="193" t="s">
        <v>441</v>
      </c>
      <c r="G101" s="194" t="s">
        <v>142</v>
      </c>
      <c r="H101" s="195">
        <v>9.76</v>
      </c>
      <c r="I101" s="196"/>
      <c r="J101" s="197">
        <f>ROUND(I101*H101,2)</f>
        <v>0</v>
      </c>
      <c r="K101" s="193" t="s">
        <v>143</v>
      </c>
      <c r="L101" s="38"/>
      <c r="M101" s="198" t="s">
        <v>19</v>
      </c>
      <c r="N101" s="199" t="s">
        <v>42</v>
      </c>
      <c r="O101" s="63"/>
      <c r="P101" s="200">
        <f>O101*H101</f>
        <v>0</v>
      </c>
      <c r="Q101" s="200">
        <v>2.47E-3</v>
      </c>
      <c r="R101" s="200">
        <f>Q101*H101</f>
        <v>2.4107199999999999E-2</v>
      </c>
      <c r="S101" s="200">
        <v>0</v>
      </c>
      <c r="T101" s="201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02" t="s">
        <v>144</v>
      </c>
      <c r="AT101" s="202" t="s">
        <v>139</v>
      </c>
      <c r="AU101" s="202" t="s">
        <v>82</v>
      </c>
      <c r="AY101" s="16" t="s">
        <v>137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6" t="s">
        <v>79</v>
      </c>
      <c r="BK101" s="203">
        <f>ROUND(I101*H101,2)</f>
        <v>0</v>
      </c>
      <c r="BL101" s="16" t="s">
        <v>144</v>
      </c>
      <c r="BM101" s="202" t="s">
        <v>673</v>
      </c>
    </row>
    <row r="102" spans="1:65" s="2" customFormat="1" ht="10.199999999999999">
      <c r="A102" s="33"/>
      <c r="B102" s="34"/>
      <c r="C102" s="35"/>
      <c r="D102" s="204" t="s">
        <v>146</v>
      </c>
      <c r="E102" s="35"/>
      <c r="F102" s="205" t="s">
        <v>443</v>
      </c>
      <c r="G102" s="35"/>
      <c r="H102" s="35"/>
      <c r="I102" s="114"/>
      <c r="J102" s="35"/>
      <c r="K102" s="35"/>
      <c r="L102" s="38"/>
      <c r="M102" s="206"/>
      <c r="N102" s="207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146</v>
      </c>
      <c r="AU102" s="16" t="s">
        <v>82</v>
      </c>
    </row>
    <row r="103" spans="1:65" s="13" customFormat="1" ht="10.199999999999999">
      <c r="B103" s="208"/>
      <c r="C103" s="209"/>
      <c r="D103" s="204" t="s">
        <v>148</v>
      </c>
      <c r="E103" s="210" t="s">
        <v>19</v>
      </c>
      <c r="F103" s="211" t="s">
        <v>674</v>
      </c>
      <c r="G103" s="209"/>
      <c r="H103" s="212">
        <v>9.76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148</v>
      </c>
      <c r="AU103" s="218" t="s">
        <v>82</v>
      </c>
      <c r="AV103" s="13" t="s">
        <v>82</v>
      </c>
      <c r="AW103" s="13" t="s">
        <v>33</v>
      </c>
      <c r="AX103" s="13" t="s">
        <v>71</v>
      </c>
      <c r="AY103" s="218" t="s">
        <v>137</v>
      </c>
    </row>
    <row r="104" spans="1:65" s="2" customFormat="1" ht="14.4" customHeight="1">
      <c r="A104" s="33"/>
      <c r="B104" s="34"/>
      <c r="C104" s="191" t="s">
        <v>169</v>
      </c>
      <c r="D104" s="191" t="s">
        <v>139</v>
      </c>
      <c r="E104" s="192" t="s">
        <v>448</v>
      </c>
      <c r="F104" s="193" t="s">
        <v>449</v>
      </c>
      <c r="G104" s="194" t="s">
        <v>142</v>
      </c>
      <c r="H104" s="195">
        <v>9.76</v>
      </c>
      <c r="I104" s="196"/>
      <c r="J104" s="197">
        <f>ROUND(I104*H104,2)</f>
        <v>0</v>
      </c>
      <c r="K104" s="193" t="s">
        <v>143</v>
      </c>
      <c r="L104" s="38"/>
      <c r="M104" s="198" t="s">
        <v>19</v>
      </c>
      <c r="N104" s="199" t="s">
        <v>42</v>
      </c>
      <c r="O104" s="63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02" t="s">
        <v>144</v>
      </c>
      <c r="AT104" s="202" t="s">
        <v>139</v>
      </c>
      <c r="AU104" s="202" t="s">
        <v>82</v>
      </c>
      <c r="AY104" s="16" t="s">
        <v>137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6" t="s">
        <v>79</v>
      </c>
      <c r="BK104" s="203">
        <f>ROUND(I104*H104,2)</f>
        <v>0</v>
      </c>
      <c r="BL104" s="16" t="s">
        <v>144</v>
      </c>
      <c r="BM104" s="202" t="s">
        <v>675</v>
      </c>
    </row>
    <row r="105" spans="1:65" s="2" customFormat="1" ht="10.199999999999999">
      <c r="A105" s="33"/>
      <c r="B105" s="34"/>
      <c r="C105" s="35"/>
      <c r="D105" s="204" t="s">
        <v>146</v>
      </c>
      <c r="E105" s="35"/>
      <c r="F105" s="205" t="s">
        <v>451</v>
      </c>
      <c r="G105" s="35"/>
      <c r="H105" s="35"/>
      <c r="I105" s="114"/>
      <c r="J105" s="35"/>
      <c r="K105" s="35"/>
      <c r="L105" s="38"/>
      <c r="M105" s="206"/>
      <c r="N105" s="207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146</v>
      </c>
      <c r="AU105" s="16" t="s">
        <v>82</v>
      </c>
    </row>
    <row r="106" spans="1:65" s="2" customFormat="1" ht="14.4" customHeight="1">
      <c r="A106" s="33"/>
      <c r="B106" s="34"/>
      <c r="C106" s="191" t="s">
        <v>176</v>
      </c>
      <c r="D106" s="191" t="s">
        <v>139</v>
      </c>
      <c r="E106" s="192" t="s">
        <v>452</v>
      </c>
      <c r="F106" s="193" t="s">
        <v>453</v>
      </c>
      <c r="G106" s="194" t="s">
        <v>159</v>
      </c>
      <c r="H106" s="195">
        <v>42.176000000000002</v>
      </c>
      <c r="I106" s="196"/>
      <c r="J106" s="197">
        <f>ROUND(I106*H106,2)</f>
        <v>0</v>
      </c>
      <c r="K106" s="193" t="s">
        <v>143</v>
      </c>
      <c r="L106" s="38"/>
      <c r="M106" s="198" t="s">
        <v>19</v>
      </c>
      <c r="N106" s="199" t="s">
        <v>42</v>
      </c>
      <c r="O106" s="63"/>
      <c r="P106" s="200">
        <f>O106*H106</f>
        <v>0</v>
      </c>
      <c r="Q106" s="200">
        <v>2.45329</v>
      </c>
      <c r="R106" s="200">
        <f>Q106*H106</f>
        <v>103.46995904000001</v>
      </c>
      <c r="S106" s="200">
        <v>0</v>
      </c>
      <c r="T106" s="201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202" t="s">
        <v>144</v>
      </c>
      <c r="AT106" s="202" t="s">
        <v>139</v>
      </c>
      <c r="AU106" s="202" t="s">
        <v>82</v>
      </c>
      <c r="AY106" s="16" t="s">
        <v>137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6" t="s">
        <v>79</v>
      </c>
      <c r="BK106" s="203">
        <f>ROUND(I106*H106,2)</f>
        <v>0</v>
      </c>
      <c r="BL106" s="16" t="s">
        <v>144</v>
      </c>
      <c r="BM106" s="202" t="s">
        <v>676</v>
      </c>
    </row>
    <row r="107" spans="1:65" s="2" customFormat="1" ht="19.2">
      <c r="A107" s="33"/>
      <c r="B107" s="34"/>
      <c r="C107" s="35"/>
      <c r="D107" s="204" t="s">
        <v>146</v>
      </c>
      <c r="E107" s="35"/>
      <c r="F107" s="205" t="s">
        <v>455</v>
      </c>
      <c r="G107" s="35"/>
      <c r="H107" s="35"/>
      <c r="I107" s="114"/>
      <c r="J107" s="35"/>
      <c r="K107" s="35"/>
      <c r="L107" s="38"/>
      <c r="M107" s="206"/>
      <c r="N107" s="207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146</v>
      </c>
      <c r="AU107" s="16" t="s">
        <v>82</v>
      </c>
    </row>
    <row r="108" spans="1:65" s="13" customFormat="1" ht="10.199999999999999">
      <c r="B108" s="208"/>
      <c r="C108" s="209"/>
      <c r="D108" s="204" t="s">
        <v>148</v>
      </c>
      <c r="E108" s="210" t="s">
        <v>19</v>
      </c>
      <c r="F108" s="211" t="s">
        <v>677</v>
      </c>
      <c r="G108" s="209"/>
      <c r="H108" s="212">
        <v>21.504000000000001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148</v>
      </c>
      <c r="AU108" s="218" t="s">
        <v>82</v>
      </c>
      <c r="AV108" s="13" t="s">
        <v>82</v>
      </c>
      <c r="AW108" s="13" t="s">
        <v>33</v>
      </c>
      <c r="AX108" s="13" t="s">
        <v>71</v>
      </c>
      <c r="AY108" s="218" t="s">
        <v>137</v>
      </c>
    </row>
    <row r="109" spans="1:65" s="13" customFormat="1" ht="10.199999999999999">
      <c r="B109" s="208"/>
      <c r="C109" s="209"/>
      <c r="D109" s="204" t="s">
        <v>148</v>
      </c>
      <c r="E109" s="210" t="s">
        <v>19</v>
      </c>
      <c r="F109" s="211" t="s">
        <v>678</v>
      </c>
      <c r="G109" s="209"/>
      <c r="H109" s="212">
        <v>20.672000000000001</v>
      </c>
      <c r="I109" s="213"/>
      <c r="J109" s="209"/>
      <c r="K109" s="209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148</v>
      </c>
      <c r="AU109" s="218" t="s">
        <v>82</v>
      </c>
      <c r="AV109" s="13" t="s">
        <v>82</v>
      </c>
      <c r="AW109" s="13" t="s">
        <v>33</v>
      </c>
      <c r="AX109" s="13" t="s">
        <v>71</v>
      </c>
      <c r="AY109" s="218" t="s">
        <v>137</v>
      </c>
    </row>
    <row r="110" spans="1:65" s="2" customFormat="1" ht="14.4" customHeight="1">
      <c r="A110" s="33"/>
      <c r="B110" s="34"/>
      <c r="C110" s="191" t="s">
        <v>183</v>
      </c>
      <c r="D110" s="191" t="s">
        <v>139</v>
      </c>
      <c r="E110" s="192" t="s">
        <v>459</v>
      </c>
      <c r="F110" s="193" t="s">
        <v>460</v>
      </c>
      <c r="G110" s="194" t="s">
        <v>142</v>
      </c>
      <c r="H110" s="195">
        <v>153.22800000000001</v>
      </c>
      <c r="I110" s="196"/>
      <c r="J110" s="197">
        <f>ROUND(I110*H110,2)</f>
        <v>0</v>
      </c>
      <c r="K110" s="193" t="s">
        <v>143</v>
      </c>
      <c r="L110" s="38"/>
      <c r="M110" s="198" t="s">
        <v>19</v>
      </c>
      <c r="N110" s="199" t="s">
        <v>42</v>
      </c>
      <c r="O110" s="63"/>
      <c r="P110" s="200">
        <f>O110*H110</f>
        <v>0</v>
      </c>
      <c r="Q110" s="200">
        <v>2.6900000000000001E-3</v>
      </c>
      <c r="R110" s="200">
        <f>Q110*H110</f>
        <v>0.41218332000000002</v>
      </c>
      <c r="S110" s="200">
        <v>0</v>
      </c>
      <c r="T110" s="201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202" t="s">
        <v>144</v>
      </c>
      <c r="AT110" s="202" t="s">
        <v>139</v>
      </c>
      <c r="AU110" s="202" t="s">
        <v>82</v>
      </c>
      <c r="AY110" s="16" t="s">
        <v>137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16" t="s">
        <v>79</v>
      </c>
      <c r="BK110" s="203">
        <f>ROUND(I110*H110,2)</f>
        <v>0</v>
      </c>
      <c r="BL110" s="16" t="s">
        <v>144</v>
      </c>
      <c r="BM110" s="202" t="s">
        <v>679</v>
      </c>
    </row>
    <row r="111" spans="1:65" s="2" customFormat="1" ht="10.199999999999999">
      <c r="A111" s="33"/>
      <c r="B111" s="34"/>
      <c r="C111" s="35"/>
      <c r="D111" s="204" t="s">
        <v>146</v>
      </c>
      <c r="E111" s="35"/>
      <c r="F111" s="205" t="s">
        <v>462</v>
      </c>
      <c r="G111" s="35"/>
      <c r="H111" s="35"/>
      <c r="I111" s="114"/>
      <c r="J111" s="35"/>
      <c r="K111" s="35"/>
      <c r="L111" s="38"/>
      <c r="M111" s="206"/>
      <c r="N111" s="207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146</v>
      </c>
      <c r="AU111" s="16" t="s">
        <v>82</v>
      </c>
    </row>
    <row r="112" spans="1:65" s="13" customFormat="1" ht="10.199999999999999">
      <c r="B112" s="208"/>
      <c r="C112" s="209"/>
      <c r="D112" s="204" t="s">
        <v>148</v>
      </c>
      <c r="E112" s="210" t="s">
        <v>19</v>
      </c>
      <c r="F112" s="211" t="s">
        <v>680</v>
      </c>
      <c r="G112" s="209"/>
      <c r="H112" s="212">
        <v>78</v>
      </c>
      <c r="I112" s="213"/>
      <c r="J112" s="209"/>
      <c r="K112" s="209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148</v>
      </c>
      <c r="AU112" s="218" t="s">
        <v>82</v>
      </c>
      <c r="AV112" s="13" t="s">
        <v>82</v>
      </c>
      <c r="AW112" s="13" t="s">
        <v>33</v>
      </c>
      <c r="AX112" s="13" t="s">
        <v>71</v>
      </c>
      <c r="AY112" s="218" t="s">
        <v>137</v>
      </c>
    </row>
    <row r="113" spans="1:65" s="13" customFormat="1" ht="10.199999999999999">
      <c r="B113" s="208"/>
      <c r="C113" s="209"/>
      <c r="D113" s="204" t="s">
        <v>148</v>
      </c>
      <c r="E113" s="210" t="s">
        <v>19</v>
      </c>
      <c r="F113" s="211" t="s">
        <v>681</v>
      </c>
      <c r="G113" s="209"/>
      <c r="H113" s="212">
        <v>75.227999999999994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148</v>
      </c>
      <c r="AU113" s="218" t="s">
        <v>82</v>
      </c>
      <c r="AV113" s="13" t="s">
        <v>82</v>
      </c>
      <c r="AW113" s="13" t="s">
        <v>33</v>
      </c>
      <c r="AX113" s="13" t="s">
        <v>71</v>
      </c>
      <c r="AY113" s="218" t="s">
        <v>137</v>
      </c>
    </row>
    <row r="114" spans="1:65" s="2" customFormat="1" ht="14.4" customHeight="1">
      <c r="A114" s="33"/>
      <c r="B114" s="34"/>
      <c r="C114" s="191" t="s">
        <v>194</v>
      </c>
      <c r="D114" s="191" t="s">
        <v>139</v>
      </c>
      <c r="E114" s="192" t="s">
        <v>466</v>
      </c>
      <c r="F114" s="193" t="s">
        <v>467</v>
      </c>
      <c r="G114" s="194" t="s">
        <v>142</v>
      </c>
      <c r="H114" s="195">
        <v>153.22800000000001</v>
      </c>
      <c r="I114" s="196"/>
      <c r="J114" s="197">
        <f>ROUND(I114*H114,2)</f>
        <v>0</v>
      </c>
      <c r="K114" s="193" t="s">
        <v>143</v>
      </c>
      <c r="L114" s="38"/>
      <c r="M114" s="198" t="s">
        <v>19</v>
      </c>
      <c r="N114" s="199" t="s">
        <v>42</v>
      </c>
      <c r="O114" s="63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202" t="s">
        <v>144</v>
      </c>
      <c r="AT114" s="202" t="s">
        <v>139</v>
      </c>
      <c r="AU114" s="202" t="s">
        <v>82</v>
      </c>
      <c r="AY114" s="16" t="s">
        <v>137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6" t="s">
        <v>79</v>
      </c>
      <c r="BK114" s="203">
        <f>ROUND(I114*H114,2)</f>
        <v>0</v>
      </c>
      <c r="BL114" s="16" t="s">
        <v>144</v>
      </c>
      <c r="BM114" s="202" t="s">
        <v>682</v>
      </c>
    </row>
    <row r="115" spans="1:65" s="2" customFormat="1" ht="10.199999999999999">
      <c r="A115" s="33"/>
      <c r="B115" s="34"/>
      <c r="C115" s="35"/>
      <c r="D115" s="204" t="s">
        <v>146</v>
      </c>
      <c r="E115" s="35"/>
      <c r="F115" s="205" t="s">
        <v>469</v>
      </c>
      <c r="G115" s="35"/>
      <c r="H115" s="35"/>
      <c r="I115" s="114"/>
      <c r="J115" s="35"/>
      <c r="K115" s="35"/>
      <c r="L115" s="38"/>
      <c r="M115" s="206"/>
      <c r="N115" s="207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146</v>
      </c>
      <c r="AU115" s="16" t="s">
        <v>82</v>
      </c>
    </row>
    <row r="116" spans="1:65" s="13" customFormat="1" ht="10.199999999999999">
      <c r="B116" s="208"/>
      <c r="C116" s="209"/>
      <c r="D116" s="204" t="s">
        <v>148</v>
      </c>
      <c r="E116" s="210" t="s">
        <v>19</v>
      </c>
      <c r="F116" s="211" t="s">
        <v>680</v>
      </c>
      <c r="G116" s="209"/>
      <c r="H116" s="212">
        <v>78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148</v>
      </c>
      <c r="AU116" s="218" t="s">
        <v>82</v>
      </c>
      <c r="AV116" s="13" t="s">
        <v>82</v>
      </c>
      <c r="AW116" s="13" t="s">
        <v>33</v>
      </c>
      <c r="AX116" s="13" t="s">
        <v>71</v>
      </c>
      <c r="AY116" s="218" t="s">
        <v>137</v>
      </c>
    </row>
    <row r="117" spans="1:65" s="13" customFormat="1" ht="10.199999999999999">
      <c r="B117" s="208"/>
      <c r="C117" s="209"/>
      <c r="D117" s="204" t="s">
        <v>148</v>
      </c>
      <c r="E117" s="210" t="s">
        <v>19</v>
      </c>
      <c r="F117" s="211" t="s">
        <v>681</v>
      </c>
      <c r="G117" s="209"/>
      <c r="H117" s="212">
        <v>75.227999999999994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148</v>
      </c>
      <c r="AU117" s="218" t="s">
        <v>82</v>
      </c>
      <c r="AV117" s="13" t="s">
        <v>82</v>
      </c>
      <c r="AW117" s="13" t="s">
        <v>33</v>
      </c>
      <c r="AX117" s="13" t="s">
        <v>71</v>
      </c>
      <c r="AY117" s="218" t="s">
        <v>137</v>
      </c>
    </row>
    <row r="118" spans="1:65" s="2" customFormat="1" ht="14.4" customHeight="1">
      <c r="A118" s="33"/>
      <c r="B118" s="34"/>
      <c r="C118" s="191" t="s">
        <v>200</v>
      </c>
      <c r="D118" s="191" t="s">
        <v>139</v>
      </c>
      <c r="E118" s="192" t="s">
        <v>470</v>
      </c>
      <c r="F118" s="193" t="s">
        <v>471</v>
      </c>
      <c r="G118" s="194" t="s">
        <v>359</v>
      </c>
      <c r="H118" s="195">
        <v>0.98099999999999998</v>
      </c>
      <c r="I118" s="196"/>
      <c r="J118" s="197">
        <f>ROUND(I118*H118,2)</f>
        <v>0</v>
      </c>
      <c r="K118" s="193" t="s">
        <v>143</v>
      </c>
      <c r="L118" s="38"/>
      <c r="M118" s="198" t="s">
        <v>19</v>
      </c>
      <c r="N118" s="199" t="s">
        <v>42</v>
      </c>
      <c r="O118" s="63"/>
      <c r="P118" s="200">
        <f>O118*H118</f>
        <v>0</v>
      </c>
      <c r="Q118" s="200">
        <v>1.06277</v>
      </c>
      <c r="R118" s="200">
        <f>Q118*H118</f>
        <v>1.0425773700000001</v>
      </c>
      <c r="S118" s="200">
        <v>0</v>
      </c>
      <c r="T118" s="201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202" t="s">
        <v>144</v>
      </c>
      <c r="AT118" s="202" t="s">
        <v>139</v>
      </c>
      <c r="AU118" s="202" t="s">
        <v>82</v>
      </c>
      <c r="AY118" s="16" t="s">
        <v>137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6" t="s">
        <v>79</v>
      </c>
      <c r="BK118" s="203">
        <f>ROUND(I118*H118,2)</f>
        <v>0</v>
      </c>
      <c r="BL118" s="16" t="s">
        <v>144</v>
      </c>
      <c r="BM118" s="202" t="s">
        <v>683</v>
      </c>
    </row>
    <row r="119" spans="1:65" s="2" customFormat="1" ht="10.199999999999999">
      <c r="A119" s="33"/>
      <c r="B119" s="34"/>
      <c r="C119" s="35"/>
      <c r="D119" s="204" t="s">
        <v>146</v>
      </c>
      <c r="E119" s="35"/>
      <c r="F119" s="205" t="s">
        <v>473</v>
      </c>
      <c r="G119" s="35"/>
      <c r="H119" s="35"/>
      <c r="I119" s="114"/>
      <c r="J119" s="35"/>
      <c r="K119" s="35"/>
      <c r="L119" s="38"/>
      <c r="M119" s="206"/>
      <c r="N119" s="207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146</v>
      </c>
      <c r="AU119" s="16" t="s">
        <v>82</v>
      </c>
    </row>
    <row r="120" spans="1:65" s="13" customFormat="1" ht="10.199999999999999">
      <c r="B120" s="208"/>
      <c r="C120" s="209"/>
      <c r="D120" s="204" t="s">
        <v>148</v>
      </c>
      <c r="E120" s="210" t="s">
        <v>19</v>
      </c>
      <c r="F120" s="211" t="s">
        <v>684</v>
      </c>
      <c r="G120" s="209"/>
      <c r="H120" s="212">
        <v>0.98099999999999998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148</v>
      </c>
      <c r="AU120" s="218" t="s">
        <v>82</v>
      </c>
      <c r="AV120" s="13" t="s">
        <v>82</v>
      </c>
      <c r="AW120" s="13" t="s">
        <v>33</v>
      </c>
      <c r="AX120" s="13" t="s">
        <v>79</v>
      </c>
      <c r="AY120" s="218" t="s">
        <v>137</v>
      </c>
    </row>
    <row r="121" spans="1:65" s="12" customFormat="1" ht="22.8" customHeight="1">
      <c r="B121" s="175"/>
      <c r="C121" s="176"/>
      <c r="D121" s="177" t="s">
        <v>70</v>
      </c>
      <c r="E121" s="189" t="s">
        <v>144</v>
      </c>
      <c r="F121" s="189" t="s">
        <v>299</v>
      </c>
      <c r="G121" s="176"/>
      <c r="H121" s="176"/>
      <c r="I121" s="179"/>
      <c r="J121" s="190">
        <f>BK121</f>
        <v>0</v>
      </c>
      <c r="K121" s="176"/>
      <c r="L121" s="181"/>
      <c r="M121" s="182"/>
      <c r="N121" s="183"/>
      <c r="O121" s="183"/>
      <c r="P121" s="184">
        <f>SUM(P122:P124)</f>
        <v>0</v>
      </c>
      <c r="Q121" s="183"/>
      <c r="R121" s="184">
        <f>SUM(R122:R124)</f>
        <v>115.27925759999999</v>
      </c>
      <c r="S121" s="183"/>
      <c r="T121" s="185">
        <f>SUM(T122:T124)</f>
        <v>0</v>
      </c>
      <c r="AR121" s="186" t="s">
        <v>79</v>
      </c>
      <c r="AT121" s="187" t="s">
        <v>70</v>
      </c>
      <c r="AU121" s="187" t="s">
        <v>79</v>
      </c>
      <c r="AY121" s="186" t="s">
        <v>137</v>
      </c>
      <c r="BK121" s="188">
        <f>SUM(BK122:BK124)</f>
        <v>0</v>
      </c>
    </row>
    <row r="122" spans="1:65" s="2" customFormat="1" ht="14.4" customHeight="1">
      <c r="A122" s="33"/>
      <c r="B122" s="34"/>
      <c r="C122" s="191" t="s">
        <v>205</v>
      </c>
      <c r="D122" s="191" t="s">
        <v>139</v>
      </c>
      <c r="E122" s="192" t="s">
        <v>538</v>
      </c>
      <c r="F122" s="193" t="s">
        <v>539</v>
      </c>
      <c r="G122" s="194" t="s">
        <v>159</v>
      </c>
      <c r="H122" s="195">
        <v>57.731999999999999</v>
      </c>
      <c r="I122" s="196"/>
      <c r="J122" s="197">
        <f>ROUND(I122*H122,2)</f>
        <v>0</v>
      </c>
      <c r="K122" s="193" t="s">
        <v>143</v>
      </c>
      <c r="L122" s="38"/>
      <c r="M122" s="198" t="s">
        <v>19</v>
      </c>
      <c r="N122" s="199" t="s">
        <v>42</v>
      </c>
      <c r="O122" s="63"/>
      <c r="P122" s="200">
        <f>O122*H122</f>
        <v>0</v>
      </c>
      <c r="Q122" s="200">
        <v>1.9967999999999999</v>
      </c>
      <c r="R122" s="200">
        <f>Q122*H122</f>
        <v>115.27925759999999</v>
      </c>
      <c r="S122" s="200">
        <v>0</v>
      </c>
      <c r="T122" s="201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02" t="s">
        <v>144</v>
      </c>
      <c r="AT122" s="202" t="s">
        <v>139</v>
      </c>
      <c r="AU122" s="202" t="s">
        <v>82</v>
      </c>
      <c r="AY122" s="16" t="s">
        <v>137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6" t="s">
        <v>79</v>
      </c>
      <c r="BK122" s="203">
        <f>ROUND(I122*H122,2)</f>
        <v>0</v>
      </c>
      <c r="BL122" s="16" t="s">
        <v>144</v>
      </c>
      <c r="BM122" s="202" t="s">
        <v>685</v>
      </c>
    </row>
    <row r="123" spans="1:65" s="2" customFormat="1" ht="19.2">
      <c r="A123" s="33"/>
      <c r="B123" s="34"/>
      <c r="C123" s="35"/>
      <c r="D123" s="204" t="s">
        <v>146</v>
      </c>
      <c r="E123" s="35"/>
      <c r="F123" s="205" t="s">
        <v>541</v>
      </c>
      <c r="G123" s="35"/>
      <c r="H123" s="35"/>
      <c r="I123" s="114"/>
      <c r="J123" s="35"/>
      <c r="K123" s="35"/>
      <c r="L123" s="38"/>
      <c r="M123" s="206"/>
      <c r="N123" s="207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146</v>
      </c>
      <c r="AU123" s="16" t="s">
        <v>82</v>
      </c>
    </row>
    <row r="124" spans="1:65" s="13" customFormat="1" ht="10.199999999999999">
      <c r="B124" s="208"/>
      <c r="C124" s="209"/>
      <c r="D124" s="204" t="s">
        <v>148</v>
      </c>
      <c r="E124" s="210" t="s">
        <v>19</v>
      </c>
      <c r="F124" s="211" t="s">
        <v>686</v>
      </c>
      <c r="G124" s="209"/>
      <c r="H124" s="212">
        <v>57.731999999999999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148</v>
      </c>
      <c r="AU124" s="218" t="s">
        <v>82</v>
      </c>
      <c r="AV124" s="13" t="s">
        <v>82</v>
      </c>
      <c r="AW124" s="13" t="s">
        <v>33</v>
      </c>
      <c r="AX124" s="13" t="s">
        <v>79</v>
      </c>
      <c r="AY124" s="218" t="s">
        <v>137</v>
      </c>
    </row>
    <row r="125" spans="1:65" s="12" customFormat="1" ht="22.8" customHeight="1">
      <c r="B125" s="175"/>
      <c r="C125" s="176"/>
      <c r="D125" s="177" t="s">
        <v>70</v>
      </c>
      <c r="E125" s="189" t="s">
        <v>200</v>
      </c>
      <c r="F125" s="189" t="s">
        <v>347</v>
      </c>
      <c r="G125" s="176"/>
      <c r="H125" s="176"/>
      <c r="I125" s="179"/>
      <c r="J125" s="190">
        <f>BK125</f>
        <v>0</v>
      </c>
      <c r="K125" s="176"/>
      <c r="L125" s="181"/>
      <c r="M125" s="182"/>
      <c r="N125" s="183"/>
      <c r="O125" s="183"/>
      <c r="P125" s="184">
        <f>SUM(P126:P131)</f>
        <v>0</v>
      </c>
      <c r="Q125" s="183"/>
      <c r="R125" s="184">
        <f>SUM(R126:R131)</f>
        <v>1.9283999999999999E-2</v>
      </c>
      <c r="S125" s="183"/>
      <c r="T125" s="185">
        <f>SUM(T126:T131)</f>
        <v>0</v>
      </c>
      <c r="AR125" s="186" t="s">
        <v>79</v>
      </c>
      <c r="AT125" s="187" t="s">
        <v>70</v>
      </c>
      <c r="AU125" s="187" t="s">
        <v>79</v>
      </c>
      <c r="AY125" s="186" t="s">
        <v>137</v>
      </c>
      <c r="BK125" s="188">
        <f>SUM(BK126:BK131)</f>
        <v>0</v>
      </c>
    </row>
    <row r="126" spans="1:65" s="2" customFormat="1" ht="14.4" customHeight="1">
      <c r="A126" s="33"/>
      <c r="B126" s="34"/>
      <c r="C126" s="191" t="s">
        <v>211</v>
      </c>
      <c r="D126" s="191" t="s">
        <v>139</v>
      </c>
      <c r="E126" s="192" t="s">
        <v>581</v>
      </c>
      <c r="F126" s="193" t="s">
        <v>582</v>
      </c>
      <c r="G126" s="194" t="s">
        <v>317</v>
      </c>
      <c r="H126" s="195">
        <v>7.8</v>
      </c>
      <c r="I126" s="196"/>
      <c r="J126" s="197">
        <f>ROUND(I126*H126,2)</f>
        <v>0</v>
      </c>
      <c r="K126" s="193" t="s">
        <v>143</v>
      </c>
      <c r="L126" s="38"/>
      <c r="M126" s="198" t="s">
        <v>19</v>
      </c>
      <c r="N126" s="199" t="s">
        <v>42</v>
      </c>
      <c r="O126" s="63"/>
      <c r="P126" s="200">
        <f>O126*H126</f>
        <v>0</v>
      </c>
      <c r="Q126" s="200">
        <v>2.0799999999999998E-3</v>
      </c>
      <c r="R126" s="200">
        <f>Q126*H126</f>
        <v>1.6223999999999999E-2</v>
      </c>
      <c r="S126" s="200">
        <v>0</v>
      </c>
      <c r="T126" s="201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2" t="s">
        <v>144</v>
      </c>
      <c r="AT126" s="202" t="s">
        <v>139</v>
      </c>
      <c r="AU126" s="202" t="s">
        <v>82</v>
      </c>
      <c r="AY126" s="16" t="s">
        <v>137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6" t="s">
        <v>79</v>
      </c>
      <c r="BK126" s="203">
        <f>ROUND(I126*H126,2)</f>
        <v>0</v>
      </c>
      <c r="BL126" s="16" t="s">
        <v>144</v>
      </c>
      <c r="BM126" s="202" t="s">
        <v>687</v>
      </c>
    </row>
    <row r="127" spans="1:65" s="2" customFormat="1" ht="10.199999999999999">
      <c r="A127" s="33"/>
      <c r="B127" s="34"/>
      <c r="C127" s="35"/>
      <c r="D127" s="204" t="s">
        <v>146</v>
      </c>
      <c r="E127" s="35"/>
      <c r="F127" s="205" t="s">
        <v>584</v>
      </c>
      <c r="G127" s="35"/>
      <c r="H127" s="35"/>
      <c r="I127" s="114"/>
      <c r="J127" s="35"/>
      <c r="K127" s="35"/>
      <c r="L127" s="38"/>
      <c r="M127" s="206"/>
      <c r="N127" s="207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146</v>
      </c>
      <c r="AU127" s="16" t="s">
        <v>82</v>
      </c>
    </row>
    <row r="128" spans="1:65" s="13" customFormat="1" ht="10.199999999999999">
      <c r="B128" s="208"/>
      <c r="C128" s="209"/>
      <c r="D128" s="204" t="s">
        <v>148</v>
      </c>
      <c r="E128" s="210" t="s">
        <v>19</v>
      </c>
      <c r="F128" s="211" t="s">
        <v>688</v>
      </c>
      <c r="G128" s="209"/>
      <c r="H128" s="212">
        <v>7.8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148</v>
      </c>
      <c r="AU128" s="218" t="s">
        <v>82</v>
      </c>
      <c r="AV128" s="13" t="s">
        <v>82</v>
      </c>
      <c r="AW128" s="13" t="s">
        <v>33</v>
      </c>
      <c r="AX128" s="13" t="s">
        <v>79</v>
      </c>
      <c r="AY128" s="218" t="s">
        <v>137</v>
      </c>
    </row>
    <row r="129" spans="1:65" s="2" customFormat="1" ht="14.4" customHeight="1">
      <c r="A129" s="33"/>
      <c r="B129" s="34"/>
      <c r="C129" s="191" t="s">
        <v>217</v>
      </c>
      <c r="D129" s="191" t="s">
        <v>139</v>
      </c>
      <c r="E129" s="192" t="s">
        <v>594</v>
      </c>
      <c r="F129" s="193" t="s">
        <v>595</v>
      </c>
      <c r="G129" s="194" t="s">
        <v>317</v>
      </c>
      <c r="H129" s="195">
        <v>18</v>
      </c>
      <c r="I129" s="196"/>
      <c r="J129" s="197">
        <f>ROUND(I129*H129,2)</f>
        <v>0</v>
      </c>
      <c r="K129" s="193" t="s">
        <v>143</v>
      </c>
      <c r="L129" s="38"/>
      <c r="M129" s="198" t="s">
        <v>19</v>
      </c>
      <c r="N129" s="199" t="s">
        <v>42</v>
      </c>
      <c r="O129" s="63"/>
      <c r="P129" s="200">
        <f>O129*H129</f>
        <v>0</v>
      </c>
      <c r="Q129" s="200">
        <v>1.7000000000000001E-4</v>
      </c>
      <c r="R129" s="200">
        <f>Q129*H129</f>
        <v>3.0600000000000002E-3</v>
      </c>
      <c r="S129" s="200">
        <v>0</v>
      </c>
      <c r="T129" s="20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2" t="s">
        <v>144</v>
      </c>
      <c r="AT129" s="202" t="s">
        <v>139</v>
      </c>
      <c r="AU129" s="202" t="s">
        <v>82</v>
      </c>
      <c r="AY129" s="16" t="s">
        <v>137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6" t="s">
        <v>79</v>
      </c>
      <c r="BK129" s="203">
        <f>ROUND(I129*H129,2)</f>
        <v>0</v>
      </c>
      <c r="BL129" s="16" t="s">
        <v>144</v>
      </c>
      <c r="BM129" s="202" t="s">
        <v>689</v>
      </c>
    </row>
    <row r="130" spans="1:65" s="2" customFormat="1" ht="10.199999999999999">
      <c r="A130" s="33"/>
      <c r="B130" s="34"/>
      <c r="C130" s="35"/>
      <c r="D130" s="204" t="s">
        <v>146</v>
      </c>
      <c r="E130" s="35"/>
      <c r="F130" s="205" t="s">
        <v>597</v>
      </c>
      <c r="G130" s="35"/>
      <c r="H130" s="35"/>
      <c r="I130" s="114"/>
      <c r="J130" s="35"/>
      <c r="K130" s="35"/>
      <c r="L130" s="38"/>
      <c r="M130" s="206"/>
      <c r="N130" s="207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146</v>
      </c>
      <c r="AU130" s="16" t="s">
        <v>82</v>
      </c>
    </row>
    <row r="131" spans="1:65" s="13" customFormat="1" ht="10.199999999999999">
      <c r="B131" s="208"/>
      <c r="C131" s="209"/>
      <c r="D131" s="204" t="s">
        <v>148</v>
      </c>
      <c r="E131" s="210" t="s">
        <v>19</v>
      </c>
      <c r="F131" s="211" t="s">
        <v>690</v>
      </c>
      <c r="G131" s="209"/>
      <c r="H131" s="212">
        <v>18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148</v>
      </c>
      <c r="AU131" s="218" t="s">
        <v>82</v>
      </c>
      <c r="AV131" s="13" t="s">
        <v>82</v>
      </c>
      <c r="AW131" s="13" t="s">
        <v>33</v>
      </c>
      <c r="AX131" s="13" t="s">
        <v>79</v>
      </c>
      <c r="AY131" s="218" t="s">
        <v>137</v>
      </c>
    </row>
    <row r="132" spans="1:65" s="12" customFormat="1" ht="22.8" customHeight="1">
      <c r="B132" s="175"/>
      <c r="C132" s="176"/>
      <c r="D132" s="177" t="s">
        <v>70</v>
      </c>
      <c r="E132" s="189" t="s">
        <v>354</v>
      </c>
      <c r="F132" s="189" t="s">
        <v>355</v>
      </c>
      <c r="G132" s="176"/>
      <c r="H132" s="176"/>
      <c r="I132" s="179"/>
      <c r="J132" s="190">
        <f>BK132</f>
        <v>0</v>
      </c>
      <c r="K132" s="176"/>
      <c r="L132" s="181"/>
      <c r="M132" s="182"/>
      <c r="N132" s="183"/>
      <c r="O132" s="183"/>
      <c r="P132" s="184">
        <f>SUM(P133:P134)</f>
        <v>0</v>
      </c>
      <c r="Q132" s="183"/>
      <c r="R132" s="184">
        <f>SUM(R133:R134)</f>
        <v>0</v>
      </c>
      <c r="S132" s="183"/>
      <c r="T132" s="185">
        <f>SUM(T133:T134)</f>
        <v>0</v>
      </c>
      <c r="AR132" s="186" t="s">
        <v>79</v>
      </c>
      <c r="AT132" s="187" t="s">
        <v>70</v>
      </c>
      <c r="AU132" s="187" t="s">
        <v>79</v>
      </c>
      <c r="AY132" s="186" t="s">
        <v>137</v>
      </c>
      <c r="BK132" s="188">
        <f>SUM(BK133:BK134)</f>
        <v>0</v>
      </c>
    </row>
    <row r="133" spans="1:65" s="2" customFormat="1" ht="14.4" customHeight="1">
      <c r="A133" s="33"/>
      <c r="B133" s="34"/>
      <c r="C133" s="191" t="s">
        <v>223</v>
      </c>
      <c r="D133" s="191" t="s">
        <v>139</v>
      </c>
      <c r="E133" s="192" t="s">
        <v>628</v>
      </c>
      <c r="F133" s="193" t="s">
        <v>629</v>
      </c>
      <c r="G133" s="194" t="s">
        <v>359</v>
      </c>
      <c r="H133" s="195">
        <v>274.99099999999999</v>
      </c>
      <c r="I133" s="196"/>
      <c r="J133" s="197">
        <f>ROUND(I133*H133,2)</f>
        <v>0</v>
      </c>
      <c r="K133" s="193" t="s">
        <v>143</v>
      </c>
      <c r="L133" s="38"/>
      <c r="M133" s="198" t="s">
        <v>19</v>
      </c>
      <c r="N133" s="199" t="s">
        <v>42</v>
      </c>
      <c r="O133" s="63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2" t="s">
        <v>144</v>
      </c>
      <c r="AT133" s="202" t="s">
        <v>139</v>
      </c>
      <c r="AU133" s="202" t="s">
        <v>82</v>
      </c>
      <c r="AY133" s="16" t="s">
        <v>137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6" t="s">
        <v>79</v>
      </c>
      <c r="BK133" s="203">
        <f>ROUND(I133*H133,2)</f>
        <v>0</v>
      </c>
      <c r="BL133" s="16" t="s">
        <v>144</v>
      </c>
      <c r="BM133" s="202" t="s">
        <v>691</v>
      </c>
    </row>
    <row r="134" spans="1:65" s="2" customFormat="1" ht="19.2">
      <c r="A134" s="33"/>
      <c r="B134" s="34"/>
      <c r="C134" s="35"/>
      <c r="D134" s="204" t="s">
        <v>146</v>
      </c>
      <c r="E134" s="35"/>
      <c r="F134" s="205" t="s">
        <v>631</v>
      </c>
      <c r="G134" s="35"/>
      <c r="H134" s="35"/>
      <c r="I134" s="114"/>
      <c r="J134" s="35"/>
      <c r="K134" s="35"/>
      <c r="L134" s="38"/>
      <c r="M134" s="206"/>
      <c r="N134" s="207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146</v>
      </c>
      <c r="AU134" s="16" t="s">
        <v>82</v>
      </c>
    </row>
    <row r="135" spans="1:65" s="12" customFormat="1" ht="25.95" customHeight="1">
      <c r="B135" s="175"/>
      <c r="C135" s="176"/>
      <c r="D135" s="177" t="s">
        <v>70</v>
      </c>
      <c r="E135" s="178" t="s">
        <v>632</v>
      </c>
      <c r="F135" s="178" t="s">
        <v>633</v>
      </c>
      <c r="G135" s="176"/>
      <c r="H135" s="176"/>
      <c r="I135" s="179"/>
      <c r="J135" s="180">
        <f>BK135</f>
        <v>0</v>
      </c>
      <c r="K135" s="176"/>
      <c r="L135" s="181"/>
      <c r="M135" s="182"/>
      <c r="N135" s="183"/>
      <c r="O135" s="183"/>
      <c r="P135" s="184">
        <f>P136</f>
        <v>0</v>
      </c>
      <c r="Q135" s="183"/>
      <c r="R135" s="184">
        <f>R136</f>
        <v>0</v>
      </c>
      <c r="S135" s="183"/>
      <c r="T135" s="185">
        <f>T136</f>
        <v>0</v>
      </c>
      <c r="AR135" s="186" t="s">
        <v>82</v>
      </c>
      <c r="AT135" s="187" t="s">
        <v>70</v>
      </c>
      <c r="AU135" s="187" t="s">
        <v>71</v>
      </c>
      <c r="AY135" s="186" t="s">
        <v>137</v>
      </c>
      <c r="BK135" s="188">
        <f>BK136</f>
        <v>0</v>
      </c>
    </row>
    <row r="136" spans="1:65" s="12" customFormat="1" ht="22.8" customHeight="1">
      <c r="B136" s="175"/>
      <c r="C136" s="176"/>
      <c r="D136" s="177" t="s">
        <v>70</v>
      </c>
      <c r="E136" s="189" t="s">
        <v>652</v>
      </c>
      <c r="F136" s="189" t="s">
        <v>653</v>
      </c>
      <c r="G136" s="176"/>
      <c r="H136" s="176"/>
      <c r="I136" s="179"/>
      <c r="J136" s="190">
        <f>BK136</f>
        <v>0</v>
      </c>
      <c r="K136" s="176"/>
      <c r="L136" s="181"/>
      <c r="M136" s="182"/>
      <c r="N136" s="183"/>
      <c r="O136" s="183"/>
      <c r="P136" s="184">
        <f>SUM(P137:P140)</f>
        <v>0</v>
      </c>
      <c r="Q136" s="183"/>
      <c r="R136" s="184">
        <f>SUM(R137:R140)</f>
        <v>0</v>
      </c>
      <c r="S136" s="183"/>
      <c r="T136" s="185">
        <f>SUM(T137:T140)</f>
        <v>0</v>
      </c>
      <c r="AR136" s="186" t="s">
        <v>82</v>
      </c>
      <c r="AT136" s="187" t="s">
        <v>70</v>
      </c>
      <c r="AU136" s="187" t="s">
        <v>79</v>
      </c>
      <c r="AY136" s="186" t="s">
        <v>137</v>
      </c>
      <c r="BK136" s="188">
        <f>SUM(BK137:BK140)</f>
        <v>0</v>
      </c>
    </row>
    <row r="137" spans="1:65" s="2" customFormat="1" ht="18" customHeight="1">
      <c r="A137" s="33"/>
      <c r="B137" s="34"/>
      <c r="C137" s="191" t="s">
        <v>229</v>
      </c>
      <c r="D137" s="191" t="s">
        <v>139</v>
      </c>
      <c r="E137" s="192" t="s">
        <v>655</v>
      </c>
      <c r="F137" s="193" t="s">
        <v>692</v>
      </c>
      <c r="G137" s="194" t="s">
        <v>142</v>
      </c>
      <c r="H137" s="195">
        <v>145.38800000000001</v>
      </c>
      <c r="I137" s="196"/>
      <c r="J137" s="197">
        <f>ROUND(I137*H137,2)</f>
        <v>0</v>
      </c>
      <c r="K137" s="193" t="s">
        <v>19</v>
      </c>
      <c r="L137" s="38"/>
      <c r="M137" s="198" t="s">
        <v>19</v>
      </c>
      <c r="N137" s="199" t="s">
        <v>42</v>
      </c>
      <c r="O137" s="63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2" t="s">
        <v>240</v>
      </c>
      <c r="AT137" s="202" t="s">
        <v>139</v>
      </c>
      <c r="AU137" s="202" t="s">
        <v>82</v>
      </c>
      <c r="AY137" s="16" t="s">
        <v>137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6" t="s">
        <v>79</v>
      </c>
      <c r="BK137" s="203">
        <f>ROUND(I137*H137,2)</f>
        <v>0</v>
      </c>
      <c r="BL137" s="16" t="s">
        <v>240</v>
      </c>
      <c r="BM137" s="202" t="s">
        <v>693</v>
      </c>
    </row>
    <row r="138" spans="1:65" s="2" customFormat="1" ht="10.199999999999999">
      <c r="A138" s="33"/>
      <c r="B138" s="34"/>
      <c r="C138" s="35"/>
      <c r="D138" s="204" t="s">
        <v>146</v>
      </c>
      <c r="E138" s="35"/>
      <c r="F138" s="205" t="s">
        <v>694</v>
      </c>
      <c r="G138" s="35"/>
      <c r="H138" s="35"/>
      <c r="I138" s="114"/>
      <c r="J138" s="35"/>
      <c r="K138" s="35"/>
      <c r="L138" s="38"/>
      <c r="M138" s="206"/>
      <c r="N138" s="207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146</v>
      </c>
      <c r="AU138" s="16" t="s">
        <v>82</v>
      </c>
    </row>
    <row r="139" spans="1:65" s="13" customFormat="1" ht="10.199999999999999">
      <c r="B139" s="208"/>
      <c r="C139" s="209"/>
      <c r="D139" s="204" t="s">
        <v>148</v>
      </c>
      <c r="E139" s="210" t="s">
        <v>19</v>
      </c>
      <c r="F139" s="211" t="s">
        <v>695</v>
      </c>
      <c r="G139" s="209"/>
      <c r="H139" s="212">
        <v>74.08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148</v>
      </c>
      <c r="AU139" s="218" t="s">
        <v>82</v>
      </c>
      <c r="AV139" s="13" t="s">
        <v>82</v>
      </c>
      <c r="AW139" s="13" t="s">
        <v>33</v>
      </c>
      <c r="AX139" s="13" t="s">
        <v>71</v>
      </c>
      <c r="AY139" s="218" t="s">
        <v>137</v>
      </c>
    </row>
    <row r="140" spans="1:65" s="13" customFormat="1" ht="10.199999999999999">
      <c r="B140" s="208"/>
      <c r="C140" s="209"/>
      <c r="D140" s="204" t="s">
        <v>148</v>
      </c>
      <c r="E140" s="210" t="s">
        <v>19</v>
      </c>
      <c r="F140" s="211" t="s">
        <v>696</v>
      </c>
      <c r="G140" s="209"/>
      <c r="H140" s="212">
        <v>71.308000000000007</v>
      </c>
      <c r="I140" s="213"/>
      <c r="J140" s="209"/>
      <c r="K140" s="209"/>
      <c r="L140" s="214"/>
      <c r="M140" s="234"/>
      <c r="N140" s="235"/>
      <c r="O140" s="235"/>
      <c r="P140" s="235"/>
      <c r="Q140" s="235"/>
      <c r="R140" s="235"/>
      <c r="S140" s="235"/>
      <c r="T140" s="236"/>
      <c r="AT140" s="218" t="s">
        <v>148</v>
      </c>
      <c r="AU140" s="218" t="s">
        <v>82</v>
      </c>
      <c r="AV140" s="13" t="s">
        <v>82</v>
      </c>
      <c r="AW140" s="13" t="s">
        <v>33</v>
      </c>
      <c r="AX140" s="13" t="s">
        <v>71</v>
      </c>
      <c r="AY140" s="218" t="s">
        <v>137</v>
      </c>
    </row>
    <row r="141" spans="1:65" s="2" customFormat="1" ht="6.9" customHeight="1">
      <c r="A141" s="33"/>
      <c r="B141" s="46"/>
      <c r="C141" s="47"/>
      <c r="D141" s="47"/>
      <c r="E141" s="47"/>
      <c r="F141" s="47"/>
      <c r="G141" s="47"/>
      <c r="H141" s="47"/>
      <c r="I141" s="141"/>
      <c r="J141" s="47"/>
      <c r="K141" s="47"/>
      <c r="L141" s="38"/>
      <c r="M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</sheetData>
  <sheetProtection algorithmName="SHA-512" hashValue="/Zw5lCZ1mc3u7FXLa36GJZpbPh6DPGqWY93OM7ZnNe47jvxfP/U3PRF3Nu8S4KFj3hBgKqRBzlpewqwJv7clVg==" saltValue="6XF3gWTySd3iRFR5iQgvw1mHqrIozuVqwjfTFF8dzUVGyoylX0J3M4jOQm1PV+GpYlTMlVRVKaAPeffQnayFmg==" spinCount="100000" sheet="1" objects="1" scenarios="1" formatColumns="0" formatRows="0" autoFilter="0"/>
  <autoFilter ref="C86:K140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45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92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7-2</v>
      </c>
      <c r="F7" s="360"/>
      <c r="G7" s="360"/>
      <c r="H7" s="360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11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61" t="s">
        <v>697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02" t="s">
        <v>93</v>
      </c>
      <c r="G11" s="33"/>
      <c r="H11" s="33"/>
      <c r="I11" s="116" t="s">
        <v>20</v>
      </c>
      <c r="J11" s="102" t="s">
        <v>19</v>
      </c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02" t="s">
        <v>22</v>
      </c>
      <c r="G12" s="33"/>
      <c r="H12" s="33"/>
      <c r="I12" s="116" t="s">
        <v>23</v>
      </c>
      <c r="J12" s="117" t="str">
        <f>'Rekapitulace stavby'!AN8</f>
        <v>27. 6. 2020</v>
      </c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02" t="s">
        <v>19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6" t="s">
        <v>28</v>
      </c>
      <c r="J15" s="102" t="s">
        <v>19</v>
      </c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63" t="str">
        <f>'Rekapitulace stavby'!E14</f>
        <v>Vyplň údaj</v>
      </c>
      <c r="F18" s="364"/>
      <c r="G18" s="364"/>
      <c r="H18" s="364"/>
      <c r="I18" s="116" t="s">
        <v>28</v>
      </c>
      <c r="J18" s="29" t="str">
        <f>'Rekapitulace stavby'!AN14</f>
        <v>Vyplň údaj</v>
      </c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02" t="s">
        <v>19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6" t="s">
        <v>28</v>
      </c>
      <c r="J21" s="102" t="s">
        <v>19</v>
      </c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02" t="str">
        <f>IF('Rekapitulace stavby'!AN19="","",'Rekapitulace stavby'!AN19)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02" t="str">
        <f>IF('Rekapitulace stavby'!AN20="","",'Rekapitulace stavby'!AN20)</f>
        <v/>
      </c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8"/>
      <c r="B27" s="119"/>
      <c r="C27" s="118"/>
      <c r="D27" s="118"/>
      <c r="E27" s="365" t="s">
        <v>19</v>
      </c>
      <c r="F27" s="365"/>
      <c r="G27" s="365"/>
      <c r="H27" s="365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11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ROUND(J84, 2)</f>
        <v>0</v>
      </c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8" t="s">
        <v>41</v>
      </c>
      <c r="E33" s="113" t="s">
        <v>42</v>
      </c>
      <c r="F33" s="129">
        <f>ROUND((SUM(BE84:BE244)),  2)</f>
        <v>0</v>
      </c>
      <c r="G33" s="33"/>
      <c r="H33" s="33"/>
      <c r="I33" s="130">
        <v>0.21</v>
      </c>
      <c r="J33" s="129">
        <f>ROUND(((SUM(BE84:BE244))*I33),  2)</f>
        <v>0</v>
      </c>
      <c r="K33" s="33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3" t="s">
        <v>43</v>
      </c>
      <c r="F34" s="129">
        <f>ROUND((SUM(BF84:BF244)),  2)</f>
        <v>0</v>
      </c>
      <c r="G34" s="33"/>
      <c r="H34" s="33"/>
      <c r="I34" s="130">
        <v>0.15</v>
      </c>
      <c r="J34" s="129">
        <f>ROUND(((SUM(BF84:BF244))*I34),  2)</f>
        <v>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3" t="s">
        <v>44</v>
      </c>
      <c r="F35" s="129">
        <f>ROUND((SUM(BG84:BG244)),  2)</f>
        <v>0</v>
      </c>
      <c r="G35" s="33"/>
      <c r="H35" s="33"/>
      <c r="I35" s="130">
        <v>0.21</v>
      </c>
      <c r="J35" s="129">
        <f>0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3" t="s">
        <v>45</v>
      </c>
      <c r="F36" s="129">
        <f>ROUND((SUM(BH84:BH244)),  2)</f>
        <v>0</v>
      </c>
      <c r="G36" s="33"/>
      <c r="H36" s="33"/>
      <c r="I36" s="130">
        <v>0.15</v>
      </c>
      <c r="J36" s="129">
        <f>0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46</v>
      </c>
      <c r="F37" s="129">
        <f>ROUND((SUM(BI84:BI244)),  2)</f>
        <v>0</v>
      </c>
      <c r="G37" s="33"/>
      <c r="H37" s="33"/>
      <c r="I37" s="130">
        <v>0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9"/>
      <c r="C40" s="140"/>
      <c r="D40" s="140"/>
      <c r="E40" s="140"/>
      <c r="F40" s="140"/>
      <c r="G40" s="140"/>
      <c r="H40" s="140"/>
      <c r="I40" s="141"/>
      <c r="J40" s="140"/>
      <c r="K40" s="140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42"/>
      <c r="C44" s="143"/>
      <c r="D44" s="143"/>
      <c r="E44" s="143"/>
      <c r="F44" s="143"/>
      <c r="G44" s="143"/>
      <c r="H44" s="143"/>
      <c r="I44" s="144"/>
      <c r="J44" s="143"/>
      <c r="K44" s="143"/>
      <c r="L44" s="11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111</v>
      </c>
      <c r="D45" s="35"/>
      <c r="E45" s="35"/>
      <c r="F45" s="35"/>
      <c r="G45" s="35"/>
      <c r="H45" s="35"/>
      <c r="I45" s="114"/>
      <c r="J45" s="35"/>
      <c r="K45" s="35"/>
      <c r="L45" s="11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14"/>
      <c r="J46" s="35"/>
      <c r="K46" s="35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66" t="str">
        <f>E7</f>
        <v>Poldr P 7-2</v>
      </c>
      <c r="F48" s="367"/>
      <c r="G48" s="367"/>
      <c r="H48" s="367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109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15" t="str">
        <f>E9</f>
        <v>SO 04 - Vegetační úpravy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14"/>
      <c r="J51" s="35"/>
      <c r="K51" s="35"/>
      <c r="L51" s="11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6" t="s">
        <v>23</v>
      </c>
      <c r="J52" s="58" t="str">
        <f>IF(J12="","",J12)</f>
        <v>27. 6. 2020</v>
      </c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79999999999999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116" t="s">
        <v>31</v>
      </c>
      <c r="J54" s="31" t="str">
        <f>E21</f>
        <v>GAP Pardubice s.r.o.</v>
      </c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6" t="s">
        <v>34</v>
      </c>
      <c r="J55" s="31" t="str">
        <f>E24</f>
        <v xml:space="preserve"> </v>
      </c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14"/>
      <c r="J56" s="35"/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45" t="s">
        <v>112</v>
      </c>
      <c r="D57" s="146"/>
      <c r="E57" s="146"/>
      <c r="F57" s="146"/>
      <c r="G57" s="146"/>
      <c r="H57" s="146"/>
      <c r="I57" s="147"/>
      <c r="J57" s="148" t="s">
        <v>113</v>
      </c>
      <c r="K57" s="146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14"/>
      <c r="J58" s="35"/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9" t="s">
        <v>69</v>
      </c>
      <c r="D59" s="35"/>
      <c r="E59" s="35"/>
      <c r="F59" s="35"/>
      <c r="G59" s="35"/>
      <c r="H59" s="35"/>
      <c r="I59" s="114"/>
      <c r="J59" s="76">
        <f>J84</f>
        <v>0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114</v>
      </c>
    </row>
    <row r="60" spans="1:47" s="9" customFormat="1" ht="24.9" customHeight="1">
      <c r="B60" s="150"/>
      <c r="C60" s="151"/>
      <c r="D60" s="152" t="s">
        <v>115</v>
      </c>
      <c r="E60" s="153"/>
      <c r="F60" s="153"/>
      <c r="G60" s="153"/>
      <c r="H60" s="153"/>
      <c r="I60" s="154"/>
      <c r="J60" s="155">
        <f>J85</f>
        <v>0</v>
      </c>
      <c r="K60" s="151"/>
      <c r="L60" s="156"/>
    </row>
    <row r="61" spans="1:47" s="10" customFormat="1" ht="19.95" customHeight="1">
      <c r="B61" s="157"/>
      <c r="C61" s="96"/>
      <c r="D61" s="158" t="s">
        <v>116</v>
      </c>
      <c r="E61" s="159"/>
      <c r="F61" s="159"/>
      <c r="G61" s="159"/>
      <c r="H61" s="159"/>
      <c r="I61" s="160"/>
      <c r="J61" s="161">
        <f>J86</f>
        <v>0</v>
      </c>
      <c r="K61" s="96"/>
      <c r="L61" s="162"/>
    </row>
    <row r="62" spans="1:47" s="10" customFormat="1" ht="19.95" customHeight="1">
      <c r="B62" s="157"/>
      <c r="C62" s="96"/>
      <c r="D62" s="158" t="s">
        <v>363</v>
      </c>
      <c r="E62" s="159"/>
      <c r="F62" s="159"/>
      <c r="G62" s="159"/>
      <c r="H62" s="159"/>
      <c r="I62" s="160"/>
      <c r="J62" s="161">
        <f>J220</f>
        <v>0</v>
      </c>
      <c r="K62" s="96"/>
      <c r="L62" s="162"/>
    </row>
    <row r="63" spans="1:47" s="10" customFormat="1" ht="19.95" customHeight="1">
      <c r="B63" s="157"/>
      <c r="C63" s="96"/>
      <c r="D63" s="158" t="s">
        <v>120</v>
      </c>
      <c r="E63" s="159"/>
      <c r="F63" s="159"/>
      <c r="G63" s="159"/>
      <c r="H63" s="159"/>
      <c r="I63" s="160"/>
      <c r="J63" s="161">
        <f>J235</f>
        <v>0</v>
      </c>
      <c r="K63" s="96"/>
      <c r="L63" s="162"/>
    </row>
    <row r="64" spans="1:47" s="10" customFormat="1" ht="19.95" customHeight="1">
      <c r="B64" s="157"/>
      <c r="C64" s="96"/>
      <c r="D64" s="158" t="s">
        <v>121</v>
      </c>
      <c r="E64" s="159"/>
      <c r="F64" s="159"/>
      <c r="G64" s="159"/>
      <c r="H64" s="159"/>
      <c r="I64" s="160"/>
      <c r="J64" s="161">
        <f>J242</f>
        <v>0</v>
      </c>
      <c r="K64" s="96"/>
      <c r="L64" s="162"/>
    </row>
    <row r="65" spans="1:31" s="2" customFormat="1" ht="21.75" customHeight="1">
      <c r="A65" s="33"/>
      <c r="B65" s="34"/>
      <c r="C65" s="35"/>
      <c r="D65" s="35"/>
      <c r="E65" s="35"/>
      <c r="F65" s="35"/>
      <c r="G65" s="35"/>
      <c r="H65" s="35"/>
      <c r="I65" s="114"/>
      <c r="J65" s="35"/>
      <c r="K65" s="35"/>
      <c r="L65" s="11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" customHeight="1">
      <c r="A66" s="33"/>
      <c r="B66" s="46"/>
      <c r="C66" s="47"/>
      <c r="D66" s="47"/>
      <c r="E66" s="47"/>
      <c r="F66" s="47"/>
      <c r="G66" s="47"/>
      <c r="H66" s="47"/>
      <c r="I66" s="141"/>
      <c r="J66" s="47"/>
      <c r="K66" s="47"/>
      <c r="L66" s="11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" customHeight="1">
      <c r="A70" s="33"/>
      <c r="B70" s="48"/>
      <c r="C70" s="49"/>
      <c r="D70" s="49"/>
      <c r="E70" s="49"/>
      <c r="F70" s="49"/>
      <c r="G70" s="49"/>
      <c r="H70" s="49"/>
      <c r="I70" s="144"/>
      <c r="J70" s="49"/>
      <c r="K70" s="49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" customHeight="1">
      <c r="A71" s="33"/>
      <c r="B71" s="34"/>
      <c r="C71" s="22" t="s">
        <v>122</v>
      </c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" customHeight="1">
      <c r="A72" s="33"/>
      <c r="B72" s="34"/>
      <c r="C72" s="35"/>
      <c r="D72" s="35"/>
      <c r="E72" s="35"/>
      <c r="F72" s="35"/>
      <c r="G72" s="35"/>
      <c r="H72" s="35"/>
      <c r="I72" s="114"/>
      <c r="J72" s="35"/>
      <c r="K72" s="35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16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4.4" customHeight="1">
      <c r="A74" s="33"/>
      <c r="B74" s="34"/>
      <c r="C74" s="35"/>
      <c r="D74" s="35"/>
      <c r="E74" s="366" t="str">
        <f>E7</f>
        <v>Poldr P 7-2</v>
      </c>
      <c r="F74" s="367"/>
      <c r="G74" s="367"/>
      <c r="H74" s="367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109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4.4" customHeight="1">
      <c r="A76" s="33"/>
      <c r="B76" s="34"/>
      <c r="C76" s="35"/>
      <c r="D76" s="35"/>
      <c r="E76" s="315" t="str">
        <f>E9</f>
        <v>SO 04 - Vegetační úpravy</v>
      </c>
      <c r="F76" s="368"/>
      <c r="G76" s="368"/>
      <c r="H76" s="368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21</v>
      </c>
      <c r="D78" s="35"/>
      <c r="E78" s="35"/>
      <c r="F78" s="26" t="str">
        <f>F12</f>
        <v xml:space="preserve"> </v>
      </c>
      <c r="G78" s="35"/>
      <c r="H78" s="35"/>
      <c r="I78" s="116" t="s">
        <v>23</v>
      </c>
      <c r="J78" s="58" t="str">
        <f>IF(J12="","",J12)</f>
        <v>27. 6. 2020</v>
      </c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" customHeight="1">
      <c r="A79" s="33"/>
      <c r="B79" s="34"/>
      <c r="C79" s="35"/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40.799999999999997" customHeight="1">
      <c r="A80" s="33"/>
      <c r="B80" s="34"/>
      <c r="C80" s="28" t="s">
        <v>25</v>
      </c>
      <c r="D80" s="35"/>
      <c r="E80" s="35"/>
      <c r="F80" s="26" t="str">
        <f>E15</f>
        <v>ČR-SPÚ, Pobočka Svitavy</v>
      </c>
      <c r="G80" s="35"/>
      <c r="H80" s="35"/>
      <c r="I80" s="116" t="s">
        <v>31</v>
      </c>
      <c r="J80" s="31" t="str">
        <f>E21</f>
        <v>GAP Pardubice s.r.o.</v>
      </c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6" customHeight="1">
      <c r="A81" s="33"/>
      <c r="B81" s="34"/>
      <c r="C81" s="28" t="s">
        <v>29</v>
      </c>
      <c r="D81" s="35"/>
      <c r="E81" s="35"/>
      <c r="F81" s="26" t="str">
        <f>IF(E18="","",E18)</f>
        <v>Vyplň údaj</v>
      </c>
      <c r="G81" s="35"/>
      <c r="H81" s="35"/>
      <c r="I81" s="116" t="s">
        <v>34</v>
      </c>
      <c r="J81" s="31" t="str">
        <f>E24</f>
        <v xml:space="preserve"> </v>
      </c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0.35" customHeight="1">
      <c r="A82" s="33"/>
      <c r="B82" s="34"/>
      <c r="C82" s="35"/>
      <c r="D82" s="35"/>
      <c r="E82" s="35"/>
      <c r="F82" s="35"/>
      <c r="G82" s="35"/>
      <c r="H82" s="35"/>
      <c r="I82" s="114"/>
      <c r="J82" s="35"/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11" customFormat="1" ht="29.25" customHeight="1">
      <c r="A83" s="163"/>
      <c r="B83" s="164"/>
      <c r="C83" s="165" t="s">
        <v>123</v>
      </c>
      <c r="D83" s="166" t="s">
        <v>56</v>
      </c>
      <c r="E83" s="166" t="s">
        <v>52</v>
      </c>
      <c r="F83" s="166" t="s">
        <v>53</v>
      </c>
      <c r="G83" s="166" t="s">
        <v>124</v>
      </c>
      <c r="H83" s="166" t="s">
        <v>125</v>
      </c>
      <c r="I83" s="167" t="s">
        <v>126</v>
      </c>
      <c r="J83" s="166" t="s">
        <v>113</v>
      </c>
      <c r="K83" s="168" t="s">
        <v>127</v>
      </c>
      <c r="L83" s="169"/>
      <c r="M83" s="67" t="s">
        <v>19</v>
      </c>
      <c r="N83" s="68" t="s">
        <v>41</v>
      </c>
      <c r="O83" s="68" t="s">
        <v>128</v>
      </c>
      <c r="P83" s="68" t="s">
        <v>129</v>
      </c>
      <c r="Q83" s="68" t="s">
        <v>130</v>
      </c>
      <c r="R83" s="68" t="s">
        <v>131</v>
      </c>
      <c r="S83" s="68" t="s">
        <v>132</v>
      </c>
      <c r="T83" s="69" t="s">
        <v>133</v>
      </c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/>
    </row>
    <row r="84" spans="1:65" s="2" customFormat="1" ht="22.8" customHeight="1">
      <c r="A84" s="33"/>
      <c r="B84" s="34"/>
      <c r="C84" s="74" t="s">
        <v>134</v>
      </c>
      <c r="D84" s="35"/>
      <c r="E84" s="35"/>
      <c r="F84" s="35"/>
      <c r="G84" s="35"/>
      <c r="H84" s="35"/>
      <c r="I84" s="114"/>
      <c r="J84" s="170">
        <f>BK84</f>
        <v>0</v>
      </c>
      <c r="K84" s="35"/>
      <c r="L84" s="38"/>
      <c r="M84" s="70"/>
      <c r="N84" s="171"/>
      <c r="O84" s="71"/>
      <c r="P84" s="172">
        <f>P85</f>
        <v>0</v>
      </c>
      <c r="Q84" s="71"/>
      <c r="R84" s="172">
        <f>R85</f>
        <v>5.9932720000000002</v>
      </c>
      <c r="S84" s="71"/>
      <c r="T84" s="173">
        <f>T85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6" t="s">
        <v>70</v>
      </c>
      <c r="AU84" s="16" t="s">
        <v>114</v>
      </c>
      <c r="BK84" s="174">
        <f>BK85</f>
        <v>0</v>
      </c>
    </row>
    <row r="85" spans="1:65" s="12" customFormat="1" ht="25.95" customHeight="1">
      <c r="B85" s="175"/>
      <c r="C85" s="176"/>
      <c r="D85" s="177" t="s">
        <v>70</v>
      </c>
      <c r="E85" s="178" t="s">
        <v>135</v>
      </c>
      <c r="F85" s="178" t="s">
        <v>136</v>
      </c>
      <c r="G85" s="176"/>
      <c r="H85" s="176"/>
      <c r="I85" s="179"/>
      <c r="J85" s="180">
        <f>BK85</f>
        <v>0</v>
      </c>
      <c r="K85" s="176"/>
      <c r="L85" s="181"/>
      <c r="M85" s="182"/>
      <c r="N85" s="183"/>
      <c r="O85" s="183"/>
      <c r="P85" s="184">
        <f>P86+P220+P235+P242</f>
        <v>0</v>
      </c>
      <c r="Q85" s="183"/>
      <c r="R85" s="184">
        <f>R86+R220+R235+R242</f>
        <v>5.9932720000000002</v>
      </c>
      <c r="S85" s="183"/>
      <c r="T85" s="185">
        <f>T86+T220+T235+T242</f>
        <v>0</v>
      </c>
      <c r="AR85" s="186" t="s">
        <v>79</v>
      </c>
      <c r="AT85" s="187" t="s">
        <v>70</v>
      </c>
      <c r="AU85" s="187" t="s">
        <v>71</v>
      </c>
      <c r="AY85" s="186" t="s">
        <v>137</v>
      </c>
      <c r="BK85" s="188">
        <f>BK86+BK220+BK235+BK242</f>
        <v>0</v>
      </c>
    </row>
    <row r="86" spans="1:65" s="12" customFormat="1" ht="22.8" customHeight="1">
      <c r="B86" s="175"/>
      <c r="C86" s="176"/>
      <c r="D86" s="177" t="s">
        <v>70</v>
      </c>
      <c r="E86" s="189" t="s">
        <v>79</v>
      </c>
      <c r="F86" s="189" t="s">
        <v>138</v>
      </c>
      <c r="G86" s="176"/>
      <c r="H86" s="176"/>
      <c r="I86" s="179"/>
      <c r="J86" s="190">
        <f>BK86</f>
        <v>0</v>
      </c>
      <c r="K86" s="176"/>
      <c r="L86" s="181"/>
      <c r="M86" s="182"/>
      <c r="N86" s="183"/>
      <c r="O86" s="183"/>
      <c r="P86" s="184">
        <f>SUM(P87:P219)</f>
        <v>0</v>
      </c>
      <c r="Q86" s="183"/>
      <c r="R86" s="184">
        <f>SUM(R87:R219)</f>
        <v>4.9870320000000001</v>
      </c>
      <c r="S86" s="183"/>
      <c r="T86" s="185">
        <f>SUM(T87:T219)</f>
        <v>0</v>
      </c>
      <c r="AR86" s="186" t="s">
        <v>79</v>
      </c>
      <c r="AT86" s="187" t="s">
        <v>70</v>
      </c>
      <c r="AU86" s="187" t="s">
        <v>79</v>
      </c>
      <c r="AY86" s="186" t="s">
        <v>137</v>
      </c>
      <c r="BK86" s="188">
        <f>SUM(BK87:BK219)</f>
        <v>0</v>
      </c>
    </row>
    <row r="87" spans="1:65" s="2" customFormat="1" ht="14.4" customHeight="1">
      <c r="A87" s="33"/>
      <c r="B87" s="34"/>
      <c r="C87" s="191" t="s">
        <v>79</v>
      </c>
      <c r="D87" s="191" t="s">
        <v>139</v>
      </c>
      <c r="E87" s="192" t="s">
        <v>698</v>
      </c>
      <c r="F87" s="193" t="s">
        <v>699</v>
      </c>
      <c r="G87" s="194" t="s">
        <v>142</v>
      </c>
      <c r="H87" s="195">
        <v>1020.6</v>
      </c>
      <c r="I87" s="196"/>
      <c r="J87" s="197">
        <f>ROUND(I87*H87,2)</f>
        <v>0</v>
      </c>
      <c r="K87" s="193" t="s">
        <v>143</v>
      </c>
      <c r="L87" s="38"/>
      <c r="M87" s="198" t="s">
        <v>19</v>
      </c>
      <c r="N87" s="199" t="s">
        <v>42</v>
      </c>
      <c r="O87" s="63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202" t="s">
        <v>144</v>
      </c>
      <c r="AT87" s="202" t="s">
        <v>139</v>
      </c>
      <c r="AU87" s="202" t="s">
        <v>82</v>
      </c>
      <c r="AY87" s="16" t="s">
        <v>137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16" t="s">
        <v>79</v>
      </c>
      <c r="BK87" s="203">
        <f>ROUND(I87*H87,2)</f>
        <v>0</v>
      </c>
      <c r="BL87" s="16" t="s">
        <v>144</v>
      </c>
      <c r="BM87" s="202" t="s">
        <v>700</v>
      </c>
    </row>
    <row r="88" spans="1:65" s="2" customFormat="1" ht="10.199999999999999">
      <c r="A88" s="33"/>
      <c r="B88" s="34"/>
      <c r="C88" s="35"/>
      <c r="D88" s="204" t="s">
        <v>146</v>
      </c>
      <c r="E88" s="35"/>
      <c r="F88" s="205" t="s">
        <v>701</v>
      </c>
      <c r="G88" s="35"/>
      <c r="H88" s="35"/>
      <c r="I88" s="114"/>
      <c r="J88" s="35"/>
      <c r="K88" s="35"/>
      <c r="L88" s="38"/>
      <c r="M88" s="206"/>
      <c r="N88" s="207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146</v>
      </c>
      <c r="AU88" s="16" t="s">
        <v>82</v>
      </c>
    </row>
    <row r="89" spans="1:65" s="2" customFormat="1" ht="28.8">
      <c r="A89" s="33"/>
      <c r="B89" s="34"/>
      <c r="C89" s="35"/>
      <c r="D89" s="204" t="s">
        <v>251</v>
      </c>
      <c r="E89" s="35"/>
      <c r="F89" s="219" t="s">
        <v>702</v>
      </c>
      <c r="G89" s="35"/>
      <c r="H89" s="35"/>
      <c r="I89" s="114"/>
      <c r="J89" s="35"/>
      <c r="K89" s="35"/>
      <c r="L89" s="38"/>
      <c r="M89" s="206"/>
      <c r="N89" s="207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251</v>
      </c>
      <c r="AU89" s="16" t="s">
        <v>82</v>
      </c>
    </row>
    <row r="90" spans="1:65" s="13" customFormat="1" ht="10.199999999999999">
      <c r="B90" s="208"/>
      <c r="C90" s="209"/>
      <c r="D90" s="204" t="s">
        <v>148</v>
      </c>
      <c r="E90" s="210" t="s">
        <v>19</v>
      </c>
      <c r="F90" s="211" t="s">
        <v>703</v>
      </c>
      <c r="G90" s="209"/>
      <c r="H90" s="212">
        <v>170</v>
      </c>
      <c r="I90" s="213"/>
      <c r="J90" s="209"/>
      <c r="K90" s="209"/>
      <c r="L90" s="214"/>
      <c r="M90" s="215"/>
      <c r="N90" s="216"/>
      <c r="O90" s="216"/>
      <c r="P90" s="216"/>
      <c r="Q90" s="216"/>
      <c r="R90" s="216"/>
      <c r="S90" s="216"/>
      <c r="T90" s="217"/>
      <c r="AT90" s="218" t="s">
        <v>148</v>
      </c>
      <c r="AU90" s="218" t="s">
        <v>82</v>
      </c>
      <c r="AV90" s="13" t="s">
        <v>82</v>
      </c>
      <c r="AW90" s="13" t="s">
        <v>33</v>
      </c>
      <c r="AX90" s="13" t="s">
        <v>71</v>
      </c>
      <c r="AY90" s="218" t="s">
        <v>137</v>
      </c>
    </row>
    <row r="91" spans="1:65" s="13" customFormat="1" ht="10.199999999999999">
      <c r="B91" s="208"/>
      <c r="C91" s="209"/>
      <c r="D91" s="204" t="s">
        <v>148</v>
      </c>
      <c r="E91" s="210" t="s">
        <v>19</v>
      </c>
      <c r="F91" s="211" t="s">
        <v>704</v>
      </c>
      <c r="G91" s="209"/>
      <c r="H91" s="212">
        <v>850.6</v>
      </c>
      <c r="I91" s="213"/>
      <c r="J91" s="209"/>
      <c r="K91" s="209"/>
      <c r="L91" s="214"/>
      <c r="M91" s="215"/>
      <c r="N91" s="216"/>
      <c r="O91" s="216"/>
      <c r="P91" s="216"/>
      <c r="Q91" s="216"/>
      <c r="R91" s="216"/>
      <c r="S91" s="216"/>
      <c r="T91" s="217"/>
      <c r="AT91" s="218" t="s">
        <v>148</v>
      </c>
      <c r="AU91" s="218" t="s">
        <v>82</v>
      </c>
      <c r="AV91" s="13" t="s">
        <v>82</v>
      </c>
      <c r="AW91" s="13" t="s">
        <v>33</v>
      </c>
      <c r="AX91" s="13" t="s">
        <v>71</v>
      </c>
      <c r="AY91" s="218" t="s">
        <v>137</v>
      </c>
    </row>
    <row r="92" spans="1:65" s="2" customFormat="1" ht="14.4" customHeight="1">
      <c r="A92" s="33"/>
      <c r="B92" s="34"/>
      <c r="C92" s="191" t="s">
        <v>82</v>
      </c>
      <c r="D92" s="191" t="s">
        <v>139</v>
      </c>
      <c r="E92" s="192" t="s">
        <v>705</v>
      </c>
      <c r="F92" s="193" t="s">
        <v>706</v>
      </c>
      <c r="G92" s="194" t="s">
        <v>142</v>
      </c>
      <c r="H92" s="195">
        <v>913.8</v>
      </c>
      <c r="I92" s="196"/>
      <c r="J92" s="197">
        <f>ROUND(I92*H92,2)</f>
        <v>0</v>
      </c>
      <c r="K92" s="193" t="s">
        <v>143</v>
      </c>
      <c r="L92" s="38"/>
      <c r="M92" s="198" t="s">
        <v>19</v>
      </c>
      <c r="N92" s="199" t="s">
        <v>42</v>
      </c>
      <c r="O92" s="63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02" t="s">
        <v>144</v>
      </c>
      <c r="AT92" s="202" t="s">
        <v>139</v>
      </c>
      <c r="AU92" s="202" t="s">
        <v>82</v>
      </c>
      <c r="AY92" s="16" t="s">
        <v>137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6" t="s">
        <v>79</v>
      </c>
      <c r="BK92" s="203">
        <f>ROUND(I92*H92,2)</f>
        <v>0</v>
      </c>
      <c r="BL92" s="16" t="s">
        <v>144</v>
      </c>
      <c r="BM92" s="202" t="s">
        <v>707</v>
      </c>
    </row>
    <row r="93" spans="1:65" s="2" customFormat="1" ht="10.199999999999999">
      <c r="A93" s="33"/>
      <c r="B93" s="34"/>
      <c r="C93" s="35"/>
      <c r="D93" s="204" t="s">
        <v>146</v>
      </c>
      <c r="E93" s="35"/>
      <c r="F93" s="205" t="s">
        <v>708</v>
      </c>
      <c r="G93" s="35"/>
      <c r="H93" s="35"/>
      <c r="I93" s="114"/>
      <c r="J93" s="35"/>
      <c r="K93" s="35"/>
      <c r="L93" s="38"/>
      <c r="M93" s="206"/>
      <c r="N93" s="207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146</v>
      </c>
      <c r="AU93" s="16" t="s">
        <v>82</v>
      </c>
    </row>
    <row r="94" spans="1:65" s="2" customFormat="1" ht="28.8">
      <c r="A94" s="33"/>
      <c r="B94" s="34"/>
      <c r="C94" s="35"/>
      <c r="D94" s="204" t="s">
        <v>251</v>
      </c>
      <c r="E94" s="35"/>
      <c r="F94" s="219" t="s">
        <v>702</v>
      </c>
      <c r="G94" s="35"/>
      <c r="H94" s="35"/>
      <c r="I94" s="114"/>
      <c r="J94" s="35"/>
      <c r="K94" s="35"/>
      <c r="L94" s="38"/>
      <c r="M94" s="206"/>
      <c r="N94" s="207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251</v>
      </c>
      <c r="AU94" s="16" t="s">
        <v>82</v>
      </c>
    </row>
    <row r="95" spans="1:65" s="13" customFormat="1" ht="10.199999999999999">
      <c r="B95" s="208"/>
      <c r="C95" s="209"/>
      <c r="D95" s="204" t="s">
        <v>148</v>
      </c>
      <c r="E95" s="210" t="s">
        <v>19</v>
      </c>
      <c r="F95" s="211" t="s">
        <v>709</v>
      </c>
      <c r="G95" s="209"/>
      <c r="H95" s="212">
        <v>300.5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148</v>
      </c>
      <c r="AU95" s="218" t="s">
        <v>82</v>
      </c>
      <c r="AV95" s="13" t="s">
        <v>82</v>
      </c>
      <c r="AW95" s="13" t="s">
        <v>33</v>
      </c>
      <c r="AX95" s="13" t="s">
        <v>71</v>
      </c>
      <c r="AY95" s="218" t="s">
        <v>137</v>
      </c>
    </row>
    <row r="96" spans="1:65" s="13" customFormat="1" ht="10.199999999999999">
      <c r="B96" s="208"/>
      <c r="C96" s="209"/>
      <c r="D96" s="204" t="s">
        <v>148</v>
      </c>
      <c r="E96" s="210" t="s">
        <v>19</v>
      </c>
      <c r="F96" s="211" t="s">
        <v>710</v>
      </c>
      <c r="G96" s="209"/>
      <c r="H96" s="212">
        <v>613.29999999999995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148</v>
      </c>
      <c r="AU96" s="218" t="s">
        <v>82</v>
      </c>
      <c r="AV96" s="13" t="s">
        <v>82</v>
      </c>
      <c r="AW96" s="13" t="s">
        <v>33</v>
      </c>
      <c r="AX96" s="13" t="s">
        <v>71</v>
      </c>
      <c r="AY96" s="218" t="s">
        <v>137</v>
      </c>
    </row>
    <row r="97" spans="1:65" s="2" customFormat="1" ht="14.4" customHeight="1">
      <c r="A97" s="33"/>
      <c r="B97" s="34"/>
      <c r="C97" s="191" t="s">
        <v>156</v>
      </c>
      <c r="D97" s="191" t="s">
        <v>139</v>
      </c>
      <c r="E97" s="192" t="s">
        <v>711</v>
      </c>
      <c r="F97" s="193" t="s">
        <v>712</v>
      </c>
      <c r="G97" s="194" t="s">
        <v>142</v>
      </c>
      <c r="H97" s="195">
        <v>1850</v>
      </c>
      <c r="I97" s="196"/>
      <c r="J97" s="197">
        <f>ROUND(I97*H97,2)</f>
        <v>0</v>
      </c>
      <c r="K97" s="193" t="s">
        <v>143</v>
      </c>
      <c r="L97" s="38"/>
      <c r="M97" s="198" t="s">
        <v>19</v>
      </c>
      <c r="N97" s="199" t="s">
        <v>42</v>
      </c>
      <c r="O97" s="63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02" t="s">
        <v>144</v>
      </c>
      <c r="AT97" s="202" t="s">
        <v>139</v>
      </c>
      <c r="AU97" s="202" t="s">
        <v>82</v>
      </c>
      <c r="AY97" s="16" t="s">
        <v>137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6" t="s">
        <v>79</v>
      </c>
      <c r="BK97" s="203">
        <f>ROUND(I97*H97,2)</f>
        <v>0</v>
      </c>
      <c r="BL97" s="16" t="s">
        <v>144</v>
      </c>
      <c r="BM97" s="202" t="s">
        <v>713</v>
      </c>
    </row>
    <row r="98" spans="1:65" s="2" customFormat="1" ht="10.199999999999999">
      <c r="A98" s="33"/>
      <c r="B98" s="34"/>
      <c r="C98" s="35"/>
      <c r="D98" s="204" t="s">
        <v>146</v>
      </c>
      <c r="E98" s="35"/>
      <c r="F98" s="205" t="s">
        <v>714</v>
      </c>
      <c r="G98" s="35"/>
      <c r="H98" s="35"/>
      <c r="I98" s="114"/>
      <c r="J98" s="35"/>
      <c r="K98" s="35"/>
      <c r="L98" s="38"/>
      <c r="M98" s="206"/>
      <c r="N98" s="207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146</v>
      </c>
      <c r="AU98" s="16" t="s">
        <v>82</v>
      </c>
    </row>
    <row r="99" spans="1:65" s="2" customFormat="1" ht="38.4">
      <c r="A99" s="33"/>
      <c r="B99" s="34"/>
      <c r="C99" s="35"/>
      <c r="D99" s="204" t="s">
        <v>251</v>
      </c>
      <c r="E99" s="35"/>
      <c r="F99" s="219" t="s">
        <v>715</v>
      </c>
      <c r="G99" s="35"/>
      <c r="H99" s="35"/>
      <c r="I99" s="114"/>
      <c r="J99" s="35"/>
      <c r="K99" s="35"/>
      <c r="L99" s="38"/>
      <c r="M99" s="206"/>
      <c r="N99" s="207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251</v>
      </c>
      <c r="AU99" s="16" t="s">
        <v>82</v>
      </c>
    </row>
    <row r="100" spans="1:65" s="13" customFormat="1" ht="10.199999999999999">
      <c r="B100" s="208"/>
      <c r="C100" s="209"/>
      <c r="D100" s="204" t="s">
        <v>148</v>
      </c>
      <c r="E100" s="210" t="s">
        <v>19</v>
      </c>
      <c r="F100" s="211" t="s">
        <v>716</v>
      </c>
      <c r="G100" s="209"/>
      <c r="H100" s="212">
        <v>1850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148</v>
      </c>
      <c r="AU100" s="218" t="s">
        <v>82</v>
      </c>
      <c r="AV100" s="13" t="s">
        <v>82</v>
      </c>
      <c r="AW100" s="13" t="s">
        <v>33</v>
      </c>
      <c r="AX100" s="13" t="s">
        <v>71</v>
      </c>
      <c r="AY100" s="218" t="s">
        <v>137</v>
      </c>
    </row>
    <row r="101" spans="1:65" s="2" customFormat="1" ht="14.4" customHeight="1">
      <c r="A101" s="33"/>
      <c r="B101" s="34"/>
      <c r="C101" s="191" t="s">
        <v>144</v>
      </c>
      <c r="D101" s="191" t="s">
        <v>139</v>
      </c>
      <c r="E101" s="192" t="s">
        <v>717</v>
      </c>
      <c r="F101" s="193" t="s">
        <v>718</v>
      </c>
      <c r="G101" s="194" t="s">
        <v>142</v>
      </c>
      <c r="H101" s="195">
        <v>200</v>
      </c>
      <c r="I101" s="196"/>
      <c r="J101" s="197">
        <f>ROUND(I101*H101,2)</f>
        <v>0</v>
      </c>
      <c r="K101" s="193" t="s">
        <v>143</v>
      </c>
      <c r="L101" s="38"/>
      <c r="M101" s="198" t="s">
        <v>19</v>
      </c>
      <c r="N101" s="199" t="s">
        <v>42</v>
      </c>
      <c r="O101" s="63"/>
      <c r="P101" s="200">
        <f>O101*H101</f>
        <v>0</v>
      </c>
      <c r="Q101" s="200">
        <v>3.0000000000000001E-5</v>
      </c>
      <c r="R101" s="200">
        <f>Q101*H101</f>
        <v>6.0000000000000001E-3</v>
      </c>
      <c r="S101" s="200">
        <v>0</v>
      </c>
      <c r="T101" s="201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02" t="s">
        <v>144</v>
      </c>
      <c r="AT101" s="202" t="s">
        <v>139</v>
      </c>
      <c r="AU101" s="202" t="s">
        <v>82</v>
      </c>
      <c r="AY101" s="16" t="s">
        <v>137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6" t="s">
        <v>79</v>
      </c>
      <c r="BK101" s="203">
        <f>ROUND(I101*H101,2)</f>
        <v>0</v>
      </c>
      <c r="BL101" s="16" t="s">
        <v>144</v>
      </c>
      <c r="BM101" s="202" t="s">
        <v>719</v>
      </c>
    </row>
    <row r="102" spans="1:65" s="2" customFormat="1" ht="10.199999999999999">
      <c r="A102" s="33"/>
      <c r="B102" s="34"/>
      <c r="C102" s="35"/>
      <c r="D102" s="204" t="s">
        <v>146</v>
      </c>
      <c r="E102" s="35"/>
      <c r="F102" s="205" t="s">
        <v>720</v>
      </c>
      <c r="G102" s="35"/>
      <c r="H102" s="35"/>
      <c r="I102" s="114"/>
      <c r="J102" s="35"/>
      <c r="K102" s="35"/>
      <c r="L102" s="38"/>
      <c r="M102" s="206"/>
      <c r="N102" s="207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146</v>
      </c>
      <c r="AU102" s="16" t="s">
        <v>82</v>
      </c>
    </row>
    <row r="103" spans="1:65" s="13" customFormat="1" ht="10.199999999999999">
      <c r="B103" s="208"/>
      <c r="C103" s="209"/>
      <c r="D103" s="204" t="s">
        <v>148</v>
      </c>
      <c r="E103" s="210" t="s">
        <v>19</v>
      </c>
      <c r="F103" s="211" t="s">
        <v>721</v>
      </c>
      <c r="G103" s="209"/>
      <c r="H103" s="212">
        <v>200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148</v>
      </c>
      <c r="AU103" s="218" t="s">
        <v>82</v>
      </c>
      <c r="AV103" s="13" t="s">
        <v>82</v>
      </c>
      <c r="AW103" s="13" t="s">
        <v>33</v>
      </c>
      <c r="AX103" s="13" t="s">
        <v>71</v>
      </c>
      <c r="AY103" s="218" t="s">
        <v>137</v>
      </c>
    </row>
    <row r="104" spans="1:65" s="2" customFormat="1" ht="19.8" customHeight="1">
      <c r="A104" s="33"/>
      <c r="B104" s="34"/>
      <c r="C104" s="191" t="s">
        <v>169</v>
      </c>
      <c r="D104" s="191" t="s">
        <v>139</v>
      </c>
      <c r="E104" s="192" t="s">
        <v>722</v>
      </c>
      <c r="F104" s="193" t="s">
        <v>723</v>
      </c>
      <c r="G104" s="194" t="s">
        <v>142</v>
      </c>
      <c r="H104" s="195">
        <v>200</v>
      </c>
      <c r="I104" s="196"/>
      <c r="J104" s="197">
        <f>ROUND(I104*H104,2)</f>
        <v>0</v>
      </c>
      <c r="K104" s="193" t="s">
        <v>143</v>
      </c>
      <c r="L104" s="38"/>
      <c r="M104" s="198" t="s">
        <v>19</v>
      </c>
      <c r="N104" s="199" t="s">
        <v>42</v>
      </c>
      <c r="O104" s="63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02" t="s">
        <v>144</v>
      </c>
      <c r="AT104" s="202" t="s">
        <v>139</v>
      </c>
      <c r="AU104" s="202" t="s">
        <v>82</v>
      </c>
      <c r="AY104" s="16" t="s">
        <v>137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6" t="s">
        <v>79</v>
      </c>
      <c r="BK104" s="203">
        <f>ROUND(I104*H104,2)</f>
        <v>0</v>
      </c>
      <c r="BL104" s="16" t="s">
        <v>144</v>
      </c>
      <c r="BM104" s="202" t="s">
        <v>724</v>
      </c>
    </row>
    <row r="105" spans="1:65" s="2" customFormat="1" ht="19.2">
      <c r="A105" s="33"/>
      <c r="B105" s="34"/>
      <c r="C105" s="35"/>
      <c r="D105" s="204" t="s">
        <v>146</v>
      </c>
      <c r="E105" s="35"/>
      <c r="F105" s="205" t="s">
        <v>725</v>
      </c>
      <c r="G105" s="35"/>
      <c r="H105" s="35"/>
      <c r="I105" s="114"/>
      <c r="J105" s="35"/>
      <c r="K105" s="35"/>
      <c r="L105" s="38"/>
      <c r="M105" s="206"/>
      <c r="N105" s="207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146</v>
      </c>
      <c r="AU105" s="16" t="s">
        <v>82</v>
      </c>
    </row>
    <row r="106" spans="1:65" s="13" customFormat="1" ht="10.199999999999999">
      <c r="B106" s="208"/>
      <c r="C106" s="209"/>
      <c r="D106" s="204" t="s">
        <v>148</v>
      </c>
      <c r="E106" s="210" t="s">
        <v>19</v>
      </c>
      <c r="F106" s="211" t="s">
        <v>726</v>
      </c>
      <c r="G106" s="209"/>
      <c r="H106" s="212">
        <v>200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148</v>
      </c>
      <c r="AU106" s="218" t="s">
        <v>82</v>
      </c>
      <c r="AV106" s="13" t="s">
        <v>82</v>
      </c>
      <c r="AW106" s="13" t="s">
        <v>33</v>
      </c>
      <c r="AX106" s="13" t="s">
        <v>71</v>
      </c>
      <c r="AY106" s="218" t="s">
        <v>137</v>
      </c>
    </row>
    <row r="107" spans="1:65" s="2" customFormat="1" ht="14.4" customHeight="1">
      <c r="A107" s="33"/>
      <c r="B107" s="34"/>
      <c r="C107" s="191" t="s">
        <v>176</v>
      </c>
      <c r="D107" s="191" t="s">
        <v>139</v>
      </c>
      <c r="E107" s="192" t="s">
        <v>727</v>
      </c>
      <c r="F107" s="193" t="s">
        <v>728</v>
      </c>
      <c r="G107" s="194" t="s">
        <v>317</v>
      </c>
      <c r="H107" s="195">
        <v>12.8</v>
      </c>
      <c r="I107" s="196"/>
      <c r="J107" s="197">
        <f>ROUND(I107*H107,2)</f>
        <v>0</v>
      </c>
      <c r="K107" s="193" t="s">
        <v>143</v>
      </c>
      <c r="L107" s="38"/>
      <c r="M107" s="198" t="s">
        <v>19</v>
      </c>
      <c r="N107" s="199" t="s">
        <v>42</v>
      </c>
      <c r="O107" s="63"/>
      <c r="P107" s="200">
        <f>O107*H107</f>
        <v>0</v>
      </c>
      <c r="Q107" s="200">
        <v>0</v>
      </c>
      <c r="R107" s="200">
        <f>Q107*H107</f>
        <v>0</v>
      </c>
      <c r="S107" s="200">
        <v>0</v>
      </c>
      <c r="T107" s="201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202" t="s">
        <v>144</v>
      </c>
      <c r="AT107" s="202" t="s">
        <v>139</v>
      </c>
      <c r="AU107" s="202" t="s">
        <v>82</v>
      </c>
      <c r="AY107" s="16" t="s">
        <v>137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6" t="s">
        <v>79</v>
      </c>
      <c r="BK107" s="203">
        <f>ROUND(I107*H107,2)</f>
        <v>0</v>
      </c>
      <c r="BL107" s="16" t="s">
        <v>144</v>
      </c>
      <c r="BM107" s="202" t="s">
        <v>729</v>
      </c>
    </row>
    <row r="108" spans="1:65" s="2" customFormat="1" ht="10.199999999999999">
      <c r="A108" s="33"/>
      <c r="B108" s="34"/>
      <c r="C108" s="35"/>
      <c r="D108" s="204" t="s">
        <v>146</v>
      </c>
      <c r="E108" s="35"/>
      <c r="F108" s="205" t="s">
        <v>730</v>
      </c>
      <c r="G108" s="35"/>
      <c r="H108" s="35"/>
      <c r="I108" s="114"/>
      <c r="J108" s="35"/>
      <c r="K108" s="35"/>
      <c r="L108" s="38"/>
      <c r="M108" s="206"/>
      <c r="N108" s="207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146</v>
      </c>
      <c r="AU108" s="16" t="s">
        <v>82</v>
      </c>
    </row>
    <row r="109" spans="1:65" s="13" customFormat="1" ht="10.199999999999999">
      <c r="B109" s="208"/>
      <c r="C109" s="209"/>
      <c r="D109" s="204" t="s">
        <v>148</v>
      </c>
      <c r="E109" s="210" t="s">
        <v>19</v>
      </c>
      <c r="F109" s="211" t="s">
        <v>731</v>
      </c>
      <c r="G109" s="209"/>
      <c r="H109" s="212">
        <v>12.8</v>
      </c>
      <c r="I109" s="213"/>
      <c r="J109" s="209"/>
      <c r="K109" s="209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148</v>
      </c>
      <c r="AU109" s="218" t="s">
        <v>82</v>
      </c>
      <c r="AV109" s="13" t="s">
        <v>82</v>
      </c>
      <c r="AW109" s="13" t="s">
        <v>33</v>
      </c>
      <c r="AX109" s="13" t="s">
        <v>71</v>
      </c>
      <c r="AY109" s="218" t="s">
        <v>137</v>
      </c>
    </row>
    <row r="110" spans="1:65" s="2" customFormat="1" ht="14.4" customHeight="1">
      <c r="A110" s="33"/>
      <c r="B110" s="34"/>
      <c r="C110" s="191" t="s">
        <v>183</v>
      </c>
      <c r="D110" s="191" t="s">
        <v>139</v>
      </c>
      <c r="E110" s="192" t="s">
        <v>732</v>
      </c>
      <c r="F110" s="193" t="s">
        <v>733</v>
      </c>
      <c r="G110" s="194" t="s">
        <v>142</v>
      </c>
      <c r="H110" s="195">
        <v>1020.6</v>
      </c>
      <c r="I110" s="196"/>
      <c r="J110" s="197">
        <f>ROUND(I110*H110,2)</f>
        <v>0</v>
      </c>
      <c r="K110" s="193" t="s">
        <v>143</v>
      </c>
      <c r="L110" s="38"/>
      <c r="M110" s="198" t="s">
        <v>19</v>
      </c>
      <c r="N110" s="199" t="s">
        <v>42</v>
      </c>
      <c r="O110" s="63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202" t="s">
        <v>144</v>
      </c>
      <c r="AT110" s="202" t="s">
        <v>139</v>
      </c>
      <c r="AU110" s="202" t="s">
        <v>82</v>
      </c>
      <c r="AY110" s="16" t="s">
        <v>137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16" t="s">
        <v>79</v>
      </c>
      <c r="BK110" s="203">
        <f>ROUND(I110*H110,2)</f>
        <v>0</v>
      </c>
      <c r="BL110" s="16" t="s">
        <v>144</v>
      </c>
      <c r="BM110" s="202" t="s">
        <v>734</v>
      </c>
    </row>
    <row r="111" spans="1:65" s="2" customFormat="1" ht="19.2">
      <c r="A111" s="33"/>
      <c r="B111" s="34"/>
      <c r="C111" s="35"/>
      <c r="D111" s="204" t="s">
        <v>146</v>
      </c>
      <c r="E111" s="35"/>
      <c r="F111" s="205" t="s">
        <v>735</v>
      </c>
      <c r="G111" s="35"/>
      <c r="H111" s="35"/>
      <c r="I111" s="114"/>
      <c r="J111" s="35"/>
      <c r="K111" s="35"/>
      <c r="L111" s="38"/>
      <c r="M111" s="206"/>
      <c r="N111" s="207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146</v>
      </c>
      <c r="AU111" s="16" t="s">
        <v>82</v>
      </c>
    </row>
    <row r="112" spans="1:65" s="13" customFormat="1" ht="10.199999999999999">
      <c r="B112" s="208"/>
      <c r="C112" s="209"/>
      <c r="D112" s="204" t="s">
        <v>148</v>
      </c>
      <c r="E112" s="210" t="s">
        <v>19</v>
      </c>
      <c r="F112" s="211" t="s">
        <v>703</v>
      </c>
      <c r="G112" s="209"/>
      <c r="H112" s="212">
        <v>170</v>
      </c>
      <c r="I112" s="213"/>
      <c r="J112" s="209"/>
      <c r="K112" s="209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148</v>
      </c>
      <c r="AU112" s="218" t="s">
        <v>82</v>
      </c>
      <c r="AV112" s="13" t="s">
        <v>82</v>
      </c>
      <c r="AW112" s="13" t="s">
        <v>33</v>
      </c>
      <c r="AX112" s="13" t="s">
        <v>71</v>
      </c>
      <c r="AY112" s="218" t="s">
        <v>137</v>
      </c>
    </row>
    <row r="113" spans="1:65" s="13" customFormat="1" ht="10.199999999999999">
      <c r="B113" s="208"/>
      <c r="C113" s="209"/>
      <c r="D113" s="204" t="s">
        <v>148</v>
      </c>
      <c r="E113" s="210" t="s">
        <v>19</v>
      </c>
      <c r="F113" s="211" t="s">
        <v>704</v>
      </c>
      <c r="G113" s="209"/>
      <c r="H113" s="212">
        <v>850.6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148</v>
      </c>
      <c r="AU113" s="218" t="s">
        <v>82</v>
      </c>
      <c r="AV113" s="13" t="s">
        <v>82</v>
      </c>
      <c r="AW113" s="13" t="s">
        <v>33</v>
      </c>
      <c r="AX113" s="13" t="s">
        <v>71</v>
      </c>
      <c r="AY113" s="218" t="s">
        <v>137</v>
      </c>
    </row>
    <row r="114" spans="1:65" s="2" customFormat="1" ht="14.4" customHeight="1">
      <c r="A114" s="33"/>
      <c r="B114" s="34"/>
      <c r="C114" s="191" t="s">
        <v>194</v>
      </c>
      <c r="D114" s="191" t="s">
        <v>139</v>
      </c>
      <c r="E114" s="192" t="s">
        <v>736</v>
      </c>
      <c r="F114" s="193" t="s">
        <v>737</v>
      </c>
      <c r="G114" s="194" t="s">
        <v>142</v>
      </c>
      <c r="H114" s="195">
        <v>913.8</v>
      </c>
      <c r="I114" s="196"/>
      <c r="J114" s="197">
        <f>ROUND(I114*H114,2)</f>
        <v>0</v>
      </c>
      <c r="K114" s="193" t="s">
        <v>143</v>
      </c>
      <c r="L114" s="38"/>
      <c r="M114" s="198" t="s">
        <v>19</v>
      </c>
      <c r="N114" s="199" t="s">
        <v>42</v>
      </c>
      <c r="O114" s="63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202" t="s">
        <v>144</v>
      </c>
      <c r="AT114" s="202" t="s">
        <v>139</v>
      </c>
      <c r="AU114" s="202" t="s">
        <v>82</v>
      </c>
      <c r="AY114" s="16" t="s">
        <v>137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6" t="s">
        <v>79</v>
      </c>
      <c r="BK114" s="203">
        <f>ROUND(I114*H114,2)</f>
        <v>0</v>
      </c>
      <c r="BL114" s="16" t="s">
        <v>144</v>
      </c>
      <c r="BM114" s="202" t="s">
        <v>738</v>
      </c>
    </row>
    <row r="115" spans="1:65" s="2" customFormat="1" ht="19.2">
      <c r="A115" s="33"/>
      <c r="B115" s="34"/>
      <c r="C115" s="35"/>
      <c r="D115" s="204" t="s">
        <v>146</v>
      </c>
      <c r="E115" s="35"/>
      <c r="F115" s="205" t="s">
        <v>739</v>
      </c>
      <c r="G115" s="35"/>
      <c r="H115" s="35"/>
      <c r="I115" s="114"/>
      <c r="J115" s="35"/>
      <c r="K115" s="35"/>
      <c r="L115" s="38"/>
      <c r="M115" s="206"/>
      <c r="N115" s="207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146</v>
      </c>
      <c r="AU115" s="16" t="s">
        <v>82</v>
      </c>
    </row>
    <row r="116" spans="1:65" s="13" customFormat="1" ht="10.199999999999999">
      <c r="B116" s="208"/>
      <c r="C116" s="209"/>
      <c r="D116" s="204" t="s">
        <v>148</v>
      </c>
      <c r="E116" s="210" t="s">
        <v>19</v>
      </c>
      <c r="F116" s="211" t="s">
        <v>709</v>
      </c>
      <c r="G116" s="209"/>
      <c r="H116" s="212">
        <v>300.5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148</v>
      </c>
      <c r="AU116" s="218" t="s">
        <v>82</v>
      </c>
      <c r="AV116" s="13" t="s">
        <v>82</v>
      </c>
      <c r="AW116" s="13" t="s">
        <v>33</v>
      </c>
      <c r="AX116" s="13" t="s">
        <v>71</v>
      </c>
      <c r="AY116" s="218" t="s">
        <v>137</v>
      </c>
    </row>
    <row r="117" spans="1:65" s="13" customFormat="1" ht="10.199999999999999">
      <c r="B117" s="208"/>
      <c r="C117" s="209"/>
      <c r="D117" s="204" t="s">
        <v>148</v>
      </c>
      <c r="E117" s="210" t="s">
        <v>19</v>
      </c>
      <c r="F117" s="211" t="s">
        <v>710</v>
      </c>
      <c r="G117" s="209"/>
      <c r="H117" s="212">
        <v>613.29999999999995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148</v>
      </c>
      <c r="AU117" s="218" t="s">
        <v>82</v>
      </c>
      <c r="AV117" s="13" t="s">
        <v>82</v>
      </c>
      <c r="AW117" s="13" t="s">
        <v>33</v>
      </c>
      <c r="AX117" s="13" t="s">
        <v>71</v>
      </c>
      <c r="AY117" s="218" t="s">
        <v>137</v>
      </c>
    </row>
    <row r="118" spans="1:65" s="2" customFormat="1" ht="14.4" customHeight="1">
      <c r="A118" s="33"/>
      <c r="B118" s="34"/>
      <c r="C118" s="191" t="s">
        <v>200</v>
      </c>
      <c r="D118" s="191" t="s">
        <v>139</v>
      </c>
      <c r="E118" s="192" t="s">
        <v>740</v>
      </c>
      <c r="F118" s="193" t="s">
        <v>741</v>
      </c>
      <c r="G118" s="194" t="s">
        <v>142</v>
      </c>
      <c r="H118" s="195">
        <v>1850</v>
      </c>
      <c r="I118" s="196"/>
      <c r="J118" s="197">
        <f>ROUND(I118*H118,2)</f>
        <v>0</v>
      </c>
      <c r="K118" s="193" t="s">
        <v>143</v>
      </c>
      <c r="L118" s="38"/>
      <c r="M118" s="198" t="s">
        <v>19</v>
      </c>
      <c r="N118" s="199" t="s">
        <v>42</v>
      </c>
      <c r="O118" s="63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202" t="s">
        <v>144</v>
      </c>
      <c r="AT118" s="202" t="s">
        <v>139</v>
      </c>
      <c r="AU118" s="202" t="s">
        <v>82</v>
      </c>
      <c r="AY118" s="16" t="s">
        <v>137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6" t="s">
        <v>79</v>
      </c>
      <c r="BK118" s="203">
        <f>ROUND(I118*H118,2)</f>
        <v>0</v>
      </c>
      <c r="BL118" s="16" t="s">
        <v>144</v>
      </c>
      <c r="BM118" s="202" t="s">
        <v>742</v>
      </c>
    </row>
    <row r="119" spans="1:65" s="2" customFormat="1" ht="19.2">
      <c r="A119" s="33"/>
      <c r="B119" s="34"/>
      <c r="C119" s="35"/>
      <c r="D119" s="204" t="s">
        <v>146</v>
      </c>
      <c r="E119" s="35"/>
      <c r="F119" s="205" t="s">
        <v>743</v>
      </c>
      <c r="G119" s="35"/>
      <c r="H119" s="35"/>
      <c r="I119" s="114"/>
      <c r="J119" s="35"/>
      <c r="K119" s="35"/>
      <c r="L119" s="38"/>
      <c r="M119" s="206"/>
      <c r="N119" s="207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146</v>
      </c>
      <c r="AU119" s="16" t="s">
        <v>82</v>
      </c>
    </row>
    <row r="120" spans="1:65" s="13" customFormat="1" ht="10.199999999999999">
      <c r="B120" s="208"/>
      <c r="C120" s="209"/>
      <c r="D120" s="204" t="s">
        <v>148</v>
      </c>
      <c r="E120" s="210" t="s">
        <v>19</v>
      </c>
      <c r="F120" s="211" t="s">
        <v>716</v>
      </c>
      <c r="G120" s="209"/>
      <c r="H120" s="212">
        <v>1850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148</v>
      </c>
      <c r="AU120" s="218" t="s">
        <v>82</v>
      </c>
      <c r="AV120" s="13" t="s">
        <v>82</v>
      </c>
      <c r="AW120" s="13" t="s">
        <v>33</v>
      </c>
      <c r="AX120" s="13" t="s">
        <v>79</v>
      </c>
      <c r="AY120" s="218" t="s">
        <v>137</v>
      </c>
    </row>
    <row r="121" spans="1:65" s="2" customFormat="1" ht="14.4" customHeight="1">
      <c r="A121" s="33"/>
      <c r="B121" s="34"/>
      <c r="C121" s="220" t="s">
        <v>205</v>
      </c>
      <c r="D121" s="220" t="s">
        <v>322</v>
      </c>
      <c r="E121" s="221" t="s">
        <v>744</v>
      </c>
      <c r="F121" s="222" t="s">
        <v>745</v>
      </c>
      <c r="G121" s="223" t="s">
        <v>639</v>
      </c>
      <c r="H121" s="224">
        <v>17.03</v>
      </c>
      <c r="I121" s="225"/>
      <c r="J121" s="226">
        <f>ROUND(I121*H121,2)</f>
        <v>0</v>
      </c>
      <c r="K121" s="222" t="s">
        <v>19</v>
      </c>
      <c r="L121" s="227"/>
      <c r="M121" s="228" t="s">
        <v>19</v>
      </c>
      <c r="N121" s="229" t="s">
        <v>42</v>
      </c>
      <c r="O121" s="63"/>
      <c r="P121" s="200">
        <f>O121*H121</f>
        <v>0</v>
      </c>
      <c r="Q121" s="200">
        <v>1E-3</v>
      </c>
      <c r="R121" s="200">
        <f>Q121*H121</f>
        <v>1.703E-2</v>
      </c>
      <c r="S121" s="200">
        <v>0</v>
      </c>
      <c r="T121" s="20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02" t="s">
        <v>194</v>
      </c>
      <c r="AT121" s="202" t="s">
        <v>322</v>
      </c>
      <c r="AU121" s="202" t="s">
        <v>82</v>
      </c>
      <c r="AY121" s="16" t="s">
        <v>137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6" t="s">
        <v>79</v>
      </c>
      <c r="BK121" s="203">
        <f>ROUND(I121*H121,2)</f>
        <v>0</v>
      </c>
      <c r="BL121" s="16" t="s">
        <v>144</v>
      </c>
      <c r="BM121" s="202" t="s">
        <v>746</v>
      </c>
    </row>
    <row r="122" spans="1:65" s="2" customFormat="1" ht="10.199999999999999">
      <c r="A122" s="33"/>
      <c r="B122" s="34"/>
      <c r="C122" s="35"/>
      <c r="D122" s="204" t="s">
        <v>146</v>
      </c>
      <c r="E122" s="35"/>
      <c r="F122" s="205" t="s">
        <v>745</v>
      </c>
      <c r="G122" s="35"/>
      <c r="H122" s="35"/>
      <c r="I122" s="114"/>
      <c r="J122" s="35"/>
      <c r="K122" s="35"/>
      <c r="L122" s="38"/>
      <c r="M122" s="206"/>
      <c r="N122" s="207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146</v>
      </c>
      <c r="AU122" s="16" t="s">
        <v>82</v>
      </c>
    </row>
    <row r="123" spans="1:65" s="2" customFormat="1" ht="96">
      <c r="A123" s="33"/>
      <c r="B123" s="34"/>
      <c r="C123" s="35"/>
      <c r="D123" s="204" t="s">
        <v>251</v>
      </c>
      <c r="E123" s="35"/>
      <c r="F123" s="219" t="s">
        <v>747</v>
      </c>
      <c r="G123" s="35"/>
      <c r="H123" s="35"/>
      <c r="I123" s="114"/>
      <c r="J123" s="35"/>
      <c r="K123" s="35"/>
      <c r="L123" s="38"/>
      <c r="M123" s="206"/>
      <c r="N123" s="207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251</v>
      </c>
      <c r="AU123" s="16" t="s">
        <v>82</v>
      </c>
    </row>
    <row r="124" spans="1:65" s="13" customFormat="1" ht="10.199999999999999">
      <c r="B124" s="208"/>
      <c r="C124" s="209"/>
      <c r="D124" s="204" t="s">
        <v>148</v>
      </c>
      <c r="E124" s="210" t="s">
        <v>19</v>
      </c>
      <c r="F124" s="211" t="s">
        <v>748</v>
      </c>
      <c r="G124" s="209"/>
      <c r="H124" s="212">
        <v>17.03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148</v>
      </c>
      <c r="AU124" s="218" t="s">
        <v>82</v>
      </c>
      <c r="AV124" s="13" t="s">
        <v>82</v>
      </c>
      <c r="AW124" s="13" t="s">
        <v>33</v>
      </c>
      <c r="AX124" s="13" t="s">
        <v>79</v>
      </c>
      <c r="AY124" s="218" t="s">
        <v>137</v>
      </c>
    </row>
    <row r="125" spans="1:65" s="2" customFormat="1" ht="22.8">
      <c r="A125" s="33"/>
      <c r="B125" s="34"/>
      <c r="C125" s="191" t="s">
        <v>211</v>
      </c>
      <c r="D125" s="191" t="s">
        <v>139</v>
      </c>
      <c r="E125" s="192" t="s">
        <v>749</v>
      </c>
      <c r="F125" s="193" t="s">
        <v>750</v>
      </c>
      <c r="G125" s="194" t="s">
        <v>329</v>
      </c>
      <c r="H125" s="195">
        <v>25</v>
      </c>
      <c r="I125" s="196"/>
      <c r="J125" s="197">
        <f>ROUND(I125*H125,2)</f>
        <v>0</v>
      </c>
      <c r="K125" s="193" t="s">
        <v>143</v>
      </c>
      <c r="L125" s="38"/>
      <c r="M125" s="198" t="s">
        <v>19</v>
      </c>
      <c r="N125" s="199" t="s">
        <v>42</v>
      </c>
      <c r="O125" s="63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2" t="s">
        <v>144</v>
      </c>
      <c r="AT125" s="202" t="s">
        <v>139</v>
      </c>
      <c r="AU125" s="202" t="s">
        <v>82</v>
      </c>
      <c r="AY125" s="16" t="s">
        <v>137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6" t="s">
        <v>79</v>
      </c>
      <c r="BK125" s="203">
        <f>ROUND(I125*H125,2)</f>
        <v>0</v>
      </c>
      <c r="BL125" s="16" t="s">
        <v>144</v>
      </c>
      <c r="BM125" s="202" t="s">
        <v>751</v>
      </c>
    </row>
    <row r="126" spans="1:65" s="2" customFormat="1" ht="19.2">
      <c r="A126" s="33"/>
      <c r="B126" s="34"/>
      <c r="C126" s="35"/>
      <c r="D126" s="204" t="s">
        <v>146</v>
      </c>
      <c r="E126" s="35"/>
      <c r="F126" s="205" t="s">
        <v>752</v>
      </c>
      <c r="G126" s="35"/>
      <c r="H126" s="35"/>
      <c r="I126" s="114"/>
      <c r="J126" s="35"/>
      <c r="K126" s="35"/>
      <c r="L126" s="38"/>
      <c r="M126" s="206"/>
      <c r="N126" s="207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146</v>
      </c>
      <c r="AU126" s="16" t="s">
        <v>82</v>
      </c>
    </row>
    <row r="127" spans="1:65" s="13" customFormat="1" ht="10.199999999999999">
      <c r="B127" s="208"/>
      <c r="C127" s="209"/>
      <c r="D127" s="204" t="s">
        <v>148</v>
      </c>
      <c r="E127" s="210" t="s">
        <v>19</v>
      </c>
      <c r="F127" s="211" t="s">
        <v>753</v>
      </c>
      <c r="G127" s="209"/>
      <c r="H127" s="212">
        <v>25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148</v>
      </c>
      <c r="AU127" s="218" t="s">
        <v>82</v>
      </c>
      <c r="AV127" s="13" t="s">
        <v>82</v>
      </c>
      <c r="AW127" s="13" t="s">
        <v>33</v>
      </c>
      <c r="AX127" s="13" t="s">
        <v>79</v>
      </c>
      <c r="AY127" s="218" t="s">
        <v>137</v>
      </c>
    </row>
    <row r="128" spans="1:65" s="2" customFormat="1" ht="14.4" customHeight="1">
      <c r="A128" s="33"/>
      <c r="B128" s="34"/>
      <c r="C128" s="191" t="s">
        <v>217</v>
      </c>
      <c r="D128" s="191" t="s">
        <v>139</v>
      </c>
      <c r="E128" s="192" t="s">
        <v>754</v>
      </c>
      <c r="F128" s="193" t="s">
        <v>755</v>
      </c>
      <c r="G128" s="194" t="s">
        <v>329</v>
      </c>
      <c r="H128" s="195">
        <v>193</v>
      </c>
      <c r="I128" s="196"/>
      <c r="J128" s="197">
        <f>ROUND(I128*H128,2)</f>
        <v>0</v>
      </c>
      <c r="K128" s="193" t="s">
        <v>143</v>
      </c>
      <c r="L128" s="38"/>
      <c r="M128" s="198" t="s">
        <v>19</v>
      </c>
      <c r="N128" s="199" t="s">
        <v>42</v>
      </c>
      <c r="O128" s="63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2" t="s">
        <v>144</v>
      </c>
      <c r="AT128" s="202" t="s">
        <v>139</v>
      </c>
      <c r="AU128" s="202" t="s">
        <v>82</v>
      </c>
      <c r="AY128" s="16" t="s">
        <v>137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6" t="s">
        <v>79</v>
      </c>
      <c r="BK128" s="203">
        <f>ROUND(I128*H128,2)</f>
        <v>0</v>
      </c>
      <c r="BL128" s="16" t="s">
        <v>144</v>
      </c>
      <c r="BM128" s="202" t="s">
        <v>756</v>
      </c>
    </row>
    <row r="129" spans="1:65" s="2" customFormat="1" ht="19.2">
      <c r="A129" s="33"/>
      <c r="B129" s="34"/>
      <c r="C129" s="35"/>
      <c r="D129" s="204" t="s">
        <v>146</v>
      </c>
      <c r="E129" s="35"/>
      <c r="F129" s="205" t="s">
        <v>757</v>
      </c>
      <c r="G129" s="35"/>
      <c r="H129" s="35"/>
      <c r="I129" s="114"/>
      <c r="J129" s="35"/>
      <c r="K129" s="35"/>
      <c r="L129" s="38"/>
      <c r="M129" s="206"/>
      <c r="N129" s="207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146</v>
      </c>
      <c r="AU129" s="16" t="s">
        <v>82</v>
      </c>
    </row>
    <row r="130" spans="1:65" s="13" customFormat="1" ht="10.199999999999999">
      <c r="B130" s="208"/>
      <c r="C130" s="209"/>
      <c r="D130" s="204" t="s">
        <v>148</v>
      </c>
      <c r="E130" s="210" t="s">
        <v>19</v>
      </c>
      <c r="F130" s="211" t="s">
        <v>758</v>
      </c>
      <c r="G130" s="209"/>
      <c r="H130" s="212">
        <v>193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148</v>
      </c>
      <c r="AU130" s="218" t="s">
        <v>82</v>
      </c>
      <c r="AV130" s="13" t="s">
        <v>82</v>
      </c>
      <c r="AW130" s="13" t="s">
        <v>33</v>
      </c>
      <c r="AX130" s="13" t="s">
        <v>71</v>
      </c>
      <c r="AY130" s="218" t="s">
        <v>137</v>
      </c>
    </row>
    <row r="131" spans="1:65" s="2" customFormat="1" ht="14.4" customHeight="1">
      <c r="A131" s="33"/>
      <c r="B131" s="34"/>
      <c r="C131" s="191" t="s">
        <v>223</v>
      </c>
      <c r="D131" s="191" t="s">
        <v>139</v>
      </c>
      <c r="E131" s="192" t="s">
        <v>759</v>
      </c>
      <c r="F131" s="193" t="s">
        <v>760</v>
      </c>
      <c r="G131" s="194" t="s">
        <v>142</v>
      </c>
      <c r="H131" s="195">
        <v>1850</v>
      </c>
      <c r="I131" s="196"/>
      <c r="J131" s="197">
        <f>ROUND(I131*H131,2)</f>
        <v>0</v>
      </c>
      <c r="K131" s="193" t="s">
        <v>143</v>
      </c>
      <c r="L131" s="38"/>
      <c r="M131" s="198" t="s">
        <v>19</v>
      </c>
      <c r="N131" s="199" t="s">
        <v>42</v>
      </c>
      <c r="O131" s="63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2" t="s">
        <v>144</v>
      </c>
      <c r="AT131" s="202" t="s">
        <v>139</v>
      </c>
      <c r="AU131" s="202" t="s">
        <v>82</v>
      </c>
      <c r="AY131" s="16" t="s">
        <v>137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6" t="s">
        <v>79</v>
      </c>
      <c r="BK131" s="203">
        <f>ROUND(I131*H131,2)</f>
        <v>0</v>
      </c>
      <c r="BL131" s="16" t="s">
        <v>144</v>
      </c>
      <c r="BM131" s="202" t="s">
        <v>761</v>
      </c>
    </row>
    <row r="132" spans="1:65" s="2" customFormat="1" ht="10.199999999999999">
      <c r="A132" s="33"/>
      <c r="B132" s="34"/>
      <c r="C132" s="35"/>
      <c r="D132" s="204" t="s">
        <v>146</v>
      </c>
      <c r="E132" s="35"/>
      <c r="F132" s="205" t="s">
        <v>762</v>
      </c>
      <c r="G132" s="35"/>
      <c r="H132" s="35"/>
      <c r="I132" s="114"/>
      <c r="J132" s="35"/>
      <c r="K132" s="35"/>
      <c r="L132" s="38"/>
      <c r="M132" s="206"/>
      <c r="N132" s="207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146</v>
      </c>
      <c r="AU132" s="16" t="s">
        <v>82</v>
      </c>
    </row>
    <row r="133" spans="1:65" s="13" customFormat="1" ht="10.199999999999999">
      <c r="B133" s="208"/>
      <c r="C133" s="209"/>
      <c r="D133" s="204" t="s">
        <v>148</v>
      </c>
      <c r="E133" s="210" t="s">
        <v>19</v>
      </c>
      <c r="F133" s="211" t="s">
        <v>716</v>
      </c>
      <c r="G133" s="209"/>
      <c r="H133" s="212">
        <v>1850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148</v>
      </c>
      <c r="AU133" s="218" t="s">
        <v>82</v>
      </c>
      <c r="AV133" s="13" t="s">
        <v>82</v>
      </c>
      <c r="AW133" s="13" t="s">
        <v>33</v>
      </c>
      <c r="AX133" s="13" t="s">
        <v>79</v>
      </c>
      <c r="AY133" s="218" t="s">
        <v>137</v>
      </c>
    </row>
    <row r="134" spans="1:65" s="2" customFormat="1" ht="14.4" customHeight="1">
      <c r="A134" s="33"/>
      <c r="B134" s="34"/>
      <c r="C134" s="191" t="s">
        <v>229</v>
      </c>
      <c r="D134" s="191" t="s">
        <v>139</v>
      </c>
      <c r="E134" s="192" t="s">
        <v>763</v>
      </c>
      <c r="F134" s="193" t="s">
        <v>764</v>
      </c>
      <c r="G134" s="194" t="s">
        <v>142</v>
      </c>
      <c r="H134" s="195">
        <v>1850</v>
      </c>
      <c r="I134" s="196"/>
      <c r="J134" s="197">
        <f>ROUND(I134*H134,2)</f>
        <v>0</v>
      </c>
      <c r="K134" s="193" t="s">
        <v>143</v>
      </c>
      <c r="L134" s="38"/>
      <c r="M134" s="198" t="s">
        <v>19</v>
      </c>
      <c r="N134" s="199" t="s">
        <v>42</v>
      </c>
      <c r="O134" s="63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2" t="s">
        <v>144</v>
      </c>
      <c r="AT134" s="202" t="s">
        <v>139</v>
      </c>
      <c r="AU134" s="202" t="s">
        <v>82</v>
      </c>
      <c r="AY134" s="16" t="s">
        <v>137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6" t="s">
        <v>79</v>
      </c>
      <c r="BK134" s="203">
        <f>ROUND(I134*H134,2)</f>
        <v>0</v>
      </c>
      <c r="BL134" s="16" t="s">
        <v>144</v>
      </c>
      <c r="BM134" s="202" t="s">
        <v>765</v>
      </c>
    </row>
    <row r="135" spans="1:65" s="2" customFormat="1" ht="10.199999999999999">
      <c r="A135" s="33"/>
      <c r="B135" s="34"/>
      <c r="C135" s="35"/>
      <c r="D135" s="204" t="s">
        <v>146</v>
      </c>
      <c r="E135" s="35"/>
      <c r="F135" s="205" t="s">
        <v>766</v>
      </c>
      <c r="G135" s="35"/>
      <c r="H135" s="35"/>
      <c r="I135" s="114"/>
      <c r="J135" s="35"/>
      <c r="K135" s="35"/>
      <c r="L135" s="38"/>
      <c r="M135" s="206"/>
      <c r="N135" s="207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146</v>
      </c>
      <c r="AU135" s="16" t="s">
        <v>82</v>
      </c>
    </row>
    <row r="136" spans="1:65" s="13" customFormat="1" ht="10.199999999999999">
      <c r="B136" s="208"/>
      <c r="C136" s="209"/>
      <c r="D136" s="204" t="s">
        <v>148</v>
      </c>
      <c r="E136" s="210" t="s">
        <v>19</v>
      </c>
      <c r="F136" s="211" t="s">
        <v>716</v>
      </c>
      <c r="G136" s="209"/>
      <c r="H136" s="212">
        <v>1850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148</v>
      </c>
      <c r="AU136" s="218" t="s">
        <v>82</v>
      </c>
      <c r="AV136" s="13" t="s">
        <v>82</v>
      </c>
      <c r="AW136" s="13" t="s">
        <v>33</v>
      </c>
      <c r="AX136" s="13" t="s">
        <v>79</v>
      </c>
      <c r="AY136" s="218" t="s">
        <v>137</v>
      </c>
    </row>
    <row r="137" spans="1:65" s="2" customFormat="1" ht="14.4" customHeight="1">
      <c r="A137" s="33"/>
      <c r="B137" s="34"/>
      <c r="C137" s="191" t="s">
        <v>8</v>
      </c>
      <c r="D137" s="191" t="s">
        <v>139</v>
      </c>
      <c r="E137" s="192" t="s">
        <v>767</v>
      </c>
      <c r="F137" s="193" t="s">
        <v>768</v>
      </c>
      <c r="G137" s="194" t="s">
        <v>329</v>
      </c>
      <c r="H137" s="195">
        <v>193</v>
      </c>
      <c r="I137" s="196"/>
      <c r="J137" s="197">
        <f>ROUND(I137*H137,2)</f>
        <v>0</v>
      </c>
      <c r="K137" s="193" t="s">
        <v>143</v>
      </c>
      <c r="L137" s="38"/>
      <c r="M137" s="198" t="s">
        <v>19</v>
      </c>
      <c r="N137" s="199" t="s">
        <v>42</v>
      </c>
      <c r="O137" s="63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2" t="s">
        <v>144</v>
      </c>
      <c r="AT137" s="202" t="s">
        <v>139</v>
      </c>
      <c r="AU137" s="202" t="s">
        <v>82</v>
      </c>
      <c r="AY137" s="16" t="s">
        <v>137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6" t="s">
        <v>79</v>
      </c>
      <c r="BK137" s="203">
        <f>ROUND(I137*H137,2)</f>
        <v>0</v>
      </c>
      <c r="BL137" s="16" t="s">
        <v>144</v>
      </c>
      <c r="BM137" s="202" t="s">
        <v>769</v>
      </c>
    </row>
    <row r="138" spans="1:65" s="2" customFormat="1" ht="19.2">
      <c r="A138" s="33"/>
      <c r="B138" s="34"/>
      <c r="C138" s="35"/>
      <c r="D138" s="204" t="s">
        <v>146</v>
      </c>
      <c r="E138" s="35"/>
      <c r="F138" s="205" t="s">
        <v>770</v>
      </c>
      <c r="G138" s="35"/>
      <c r="H138" s="35"/>
      <c r="I138" s="114"/>
      <c r="J138" s="35"/>
      <c r="K138" s="35"/>
      <c r="L138" s="38"/>
      <c r="M138" s="206"/>
      <c r="N138" s="207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146</v>
      </c>
      <c r="AU138" s="16" t="s">
        <v>82</v>
      </c>
    </row>
    <row r="139" spans="1:65" s="13" customFormat="1" ht="10.199999999999999">
      <c r="B139" s="208"/>
      <c r="C139" s="209"/>
      <c r="D139" s="204" t="s">
        <v>148</v>
      </c>
      <c r="E139" s="210" t="s">
        <v>19</v>
      </c>
      <c r="F139" s="211" t="s">
        <v>758</v>
      </c>
      <c r="G139" s="209"/>
      <c r="H139" s="212">
        <v>193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148</v>
      </c>
      <c r="AU139" s="218" t="s">
        <v>82</v>
      </c>
      <c r="AV139" s="13" t="s">
        <v>82</v>
      </c>
      <c r="AW139" s="13" t="s">
        <v>33</v>
      </c>
      <c r="AX139" s="13" t="s">
        <v>71</v>
      </c>
      <c r="AY139" s="218" t="s">
        <v>137</v>
      </c>
    </row>
    <row r="140" spans="1:65" s="2" customFormat="1" ht="14.4" customHeight="1">
      <c r="A140" s="33"/>
      <c r="B140" s="34"/>
      <c r="C140" s="220" t="s">
        <v>240</v>
      </c>
      <c r="D140" s="220" t="s">
        <v>322</v>
      </c>
      <c r="E140" s="221" t="s">
        <v>771</v>
      </c>
      <c r="F140" s="222" t="s">
        <v>772</v>
      </c>
      <c r="G140" s="223" t="s">
        <v>329</v>
      </c>
      <c r="H140" s="224">
        <v>93</v>
      </c>
      <c r="I140" s="225"/>
      <c r="J140" s="226">
        <f>ROUND(I140*H140,2)</f>
        <v>0</v>
      </c>
      <c r="K140" s="222" t="s">
        <v>19</v>
      </c>
      <c r="L140" s="227"/>
      <c r="M140" s="228" t="s">
        <v>19</v>
      </c>
      <c r="N140" s="229" t="s">
        <v>42</v>
      </c>
      <c r="O140" s="63"/>
      <c r="P140" s="200">
        <f>O140*H140</f>
        <v>0</v>
      </c>
      <c r="Q140" s="200">
        <v>8.9999999999999993E-3</v>
      </c>
      <c r="R140" s="200">
        <f>Q140*H140</f>
        <v>0.83699999999999997</v>
      </c>
      <c r="S140" s="200">
        <v>0</v>
      </c>
      <c r="T140" s="20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2" t="s">
        <v>194</v>
      </c>
      <c r="AT140" s="202" t="s">
        <v>322</v>
      </c>
      <c r="AU140" s="202" t="s">
        <v>82</v>
      </c>
      <c r="AY140" s="16" t="s">
        <v>137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6" t="s">
        <v>79</v>
      </c>
      <c r="BK140" s="203">
        <f>ROUND(I140*H140,2)</f>
        <v>0</v>
      </c>
      <c r="BL140" s="16" t="s">
        <v>144</v>
      </c>
      <c r="BM140" s="202" t="s">
        <v>773</v>
      </c>
    </row>
    <row r="141" spans="1:65" s="2" customFormat="1" ht="10.199999999999999">
      <c r="A141" s="33"/>
      <c r="B141" s="34"/>
      <c r="C141" s="35"/>
      <c r="D141" s="204" t="s">
        <v>146</v>
      </c>
      <c r="E141" s="35"/>
      <c r="F141" s="205" t="s">
        <v>772</v>
      </c>
      <c r="G141" s="35"/>
      <c r="H141" s="35"/>
      <c r="I141" s="114"/>
      <c r="J141" s="35"/>
      <c r="K141" s="35"/>
      <c r="L141" s="38"/>
      <c r="M141" s="206"/>
      <c r="N141" s="207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146</v>
      </c>
      <c r="AU141" s="16" t="s">
        <v>82</v>
      </c>
    </row>
    <row r="142" spans="1:65" s="2" customFormat="1" ht="19.2">
      <c r="A142" s="33"/>
      <c r="B142" s="34"/>
      <c r="C142" s="35"/>
      <c r="D142" s="204" t="s">
        <v>251</v>
      </c>
      <c r="E142" s="35"/>
      <c r="F142" s="219" t="s">
        <v>774</v>
      </c>
      <c r="G142" s="35"/>
      <c r="H142" s="35"/>
      <c r="I142" s="114"/>
      <c r="J142" s="35"/>
      <c r="K142" s="35"/>
      <c r="L142" s="38"/>
      <c r="M142" s="206"/>
      <c r="N142" s="207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251</v>
      </c>
      <c r="AU142" s="16" t="s">
        <v>82</v>
      </c>
    </row>
    <row r="143" spans="1:65" s="2" customFormat="1" ht="14.4" customHeight="1">
      <c r="A143" s="33"/>
      <c r="B143" s="34"/>
      <c r="C143" s="220" t="s">
        <v>246</v>
      </c>
      <c r="D143" s="220" t="s">
        <v>322</v>
      </c>
      <c r="E143" s="221" t="s">
        <v>775</v>
      </c>
      <c r="F143" s="222" t="s">
        <v>776</v>
      </c>
      <c r="G143" s="223" t="s">
        <v>329</v>
      </c>
      <c r="H143" s="224">
        <v>100</v>
      </c>
      <c r="I143" s="225"/>
      <c r="J143" s="226">
        <f>ROUND(I143*H143,2)</f>
        <v>0</v>
      </c>
      <c r="K143" s="222" t="s">
        <v>19</v>
      </c>
      <c r="L143" s="227"/>
      <c r="M143" s="228" t="s">
        <v>19</v>
      </c>
      <c r="N143" s="229" t="s">
        <v>42</v>
      </c>
      <c r="O143" s="63"/>
      <c r="P143" s="200">
        <f>O143*H143</f>
        <v>0</v>
      </c>
      <c r="Q143" s="200">
        <v>1.7999999999999999E-2</v>
      </c>
      <c r="R143" s="200">
        <f>Q143*H143</f>
        <v>1.7999999999999998</v>
      </c>
      <c r="S143" s="200">
        <v>0</v>
      </c>
      <c r="T143" s="201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2" t="s">
        <v>194</v>
      </c>
      <c r="AT143" s="202" t="s">
        <v>322</v>
      </c>
      <c r="AU143" s="202" t="s">
        <v>82</v>
      </c>
      <c r="AY143" s="16" t="s">
        <v>137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6" t="s">
        <v>79</v>
      </c>
      <c r="BK143" s="203">
        <f>ROUND(I143*H143,2)</f>
        <v>0</v>
      </c>
      <c r="BL143" s="16" t="s">
        <v>144</v>
      </c>
      <c r="BM143" s="202" t="s">
        <v>777</v>
      </c>
    </row>
    <row r="144" spans="1:65" s="2" customFormat="1" ht="10.199999999999999">
      <c r="A144" s="33"/>
      <c r="B144" s="34"/>
      <c r="C144" s="35"/>
      <c r="D144" s="204" t="s">
        <v>146</v>
      </c>
      <c r="E144" s="35"/>
      <c r="F144" s="205" t="s">
        <v>776</v>
      </c>
      <c r="G144" s="35"/>
      <c r="H144" s="35"/>
      <c r="I144" s="114"/>
      <c r="J144" s="35"/>
      <c r="K144" s="35"/>
      <c r="L144" s="38"/>
      <c r="M144" s="206"/>
      <c r="N144" s="207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146</v>
      </c>
      <c r="AU144" s="16" t="s">
        <v>82</v>
      </c>
    </row>
    <row r="145" spans="1:65" s="2" customFormat="1" ht="14.4" customHeight="1">
      <c r="A145" s="33"/>
      <c r="B145" s="34"/>
      <c r="C145" s="191" t="s">
        <v>254</v>
      </c>
      <c r="D145" s="191" t="s">
        <v>139</v>
      </c>
      <c r="E145" s="192" t="s">
        <v>778</v>
      </c>
      <c r="F145" s="193" t="s">
        <v>779</v>
      </c>
      <c r="G145" s="194" t="s">
        <v>329</v>
      </c>
      <c r="H145" s="195">
        <v>25</v>
      </c>
      <c r="I145" s="196"/>
      <c r="J145" s="197">
        <f>ROUND(I145*H145,2)</f>
        <v>0</v>
      </c>
      <c r="K145" s="193" t="s">
        <v>143</v>
      </c>
      <c r="L145" s="38"/>
      <c r="M145" s="198" t="s">
        <v>19</v>
      </c>
      <c r="N145" s="199" t="s">
        <v>42</v>
      </c>
      <c r="O145" s="63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2" t="s">
        <v>144</v>
      </c>
      <c r="AT145" s="202" t="s">
        <v>139</v>
      </c>
      <c r="AU145" s="202" t="s">
        <v>82</v>
      </c>
      <c r="AY145" s="16" t="s">
        <v>137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6" t="s">
        <v>79</v>
      </c>
      <c r="BK145" s="203">
        <f>ROUND(I145*H145,2)</f>
        <v>0</v>
      </c>
      <c r="BL145" s="16" t="s">
        <v>144</v>
      </c>
      <c r="BM145" s="202" t="s">
        <v>780</v>
      </c>
    </row>
    <row r="146" spans="1:65" s="2" customFormat="1" ht="19.2">
      <c r="A146" s="33"/>
      <c r="B146" s="34"/>
      <c r="C146" s="35"/>
      <c r="D146" s="204" t="s">
        <v>146</v>
      </c>
      <c r="E146" s="35"/>
      <c r="F146" s="205" t="s">
        <v>781</v>
      </c>
      <c r="G146" s="35"/>
      <c r="H146" s="35"/>
      <c r="I146" s="114"/>
      <c r="J146" s="35"/>
      <c r="K146" s="35"/>
      <c r="L146" s="38"/>
      <c r="M146" s="206"/>
      <c r="N146" s="207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146</v>
      </c>
      <c r="AU146" s="16" t="s">
        <v>82</v>
      </c>
    </row>
    <row r="147" spans="1:65" s="13" customFormat="1" ht="10.199999999999999">
      <c r="B147" s="208"/>
      <c r="C147" s="209"/>
      <c r="D147" s="204" t="s">
        <v>148</v>
      </c>
      <c r="E147" s="210" t="s">
        <v>19</v>
      </c>
      <c r="F147" s="211" t="s">
        <v>753</v>
      </c>
      <c r="G147" s="209"/>
      <c r="H147" s="212">
        <v>25</v>
      </c>
      <c r="I147" s="213"/>
      <c r="J147" s="209"/>
      <c r="K147" s="209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148</v>
      </c>
      <c r="AU147" s="218" t="s">
        <v>82</v>
      </c>
      <c r="AV147" s="13" t="s">
        <v>82</v>
      </c>
      <c r="AW147" s="13" t="s">
        <v>33</v>
      </c>
      <c r="AX147" s="13" t="s">
        <v>79</v>
      </c>
      <c r="AY147" s="218" t="s">
        <v>137</v>
      </c>
    </row>
    <row r="148" spans="1:65" s="2" customFormat="1" ht="14.4" customHeight="1">
      <c r="A148" s="33"/>
      <c r="B148" s="34"/>
      <c r="C148" s="220" t="s">
        <v>260</v>
      </c>
      <c r="D148" s="220" t="s">
        <v>322</v>
      </c>
      <c r="E148" s="221" t="s">
        <v>782</v>
      </c>
      <c r="F148" s="222" t="s">
        <v>783</v>
      </c>
      <c r="G148" s="223" t="s">
        <v>329</v>
      </c>
      <c r="H148" s="224">
        <v>25</v>
      </c>
      <c r="I148" s="225"/>
      <c r="J148" s="226">
        <f>ROUND(I148*H148,2)</f>
        <v>0</v>
      </c>
      <c r="K148" s="222" t="s">
        <v>19</v>
      </c>
      <c r="L148" s="227"/>
      <c r="M148" s="228" t="s">
        <v>19</v>
      </c>
      <c r="N148" s="229" t="s">
        <v>42</v>
      </c>
      <c r="O148" s="63"/>
      <c r="P148" s="200">
        <f>O148*H148</f>
        <v>0</v>
      </c>
      <c r="Q148" s="200">
        <v>0.01</v>
      </c>
      <c r="R148" s="200">
        <f>Q148*H148</f>
        <v>0.25</v>
      </c>
      <c r="S148" s="200">
        <v>0</v>
      </c>
      <c r="T148" s="201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2" t="s">
        <v>194</v>
      </c>
      <c r="AT148" s="202" t="s">
        <v>322</v>
      </c>
      <c r="AU148" s="202" t="s">
        <v>82</v>
      </c>
      <c r="AY148" s="16" t="s">
        <v>137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6" t="s">
        <v>79</v>
      </c>
      <c r="BK148" s="203">
        <f>ROUND(I148*H148,2)</f>
        <v>0</v>
      </c>
      <c r="BL148" s="16" t="s">
        <v>144</v>
      </c>
      <c r="BM148" s="202" t="s">
        <v>784</v>
      </c>
    </row>
    <row r="149" spans="1:65" s="2" customFormat="1" ht="10.199999999999999">
      <c r="A149" s="33"/>
      <c r="B149" s="34"/>
      <c r="C149" s="35"/>
      <c r="D149" s="204" t="s">
        <v>146</v>
      </c>
      <c r="E149" s="35"/>
      <c r="F149" s="205" t="s">
        <v>783</v>
      </c>
      <c r="G149" s="35"/>
      <c r="H149" s="35"/>
      <c r="I149" s="114"/>
      <c r="J149" s="35"/>
      <c r="K149" s="35"/>
      <c r="L149" s="38"/>
      <c r="M149" s="206"/>
      <c r="N149" s="207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146</v>
      </c>
      <c r="AU149" s="16" t="s">
        <v>82</v>
      </c>
    </row>
    <row r="150" spans="1:65" s="2" customFormat="1" ht="14.4" customHeight="1">
      <c r="A150" s="33"/>
      <c r="B150" s="34"/>
      <c r="C150" s="191" t="s">
        <v>267</v>
      </c>
      <c r="D150" s="191" t="s">
        <v>139</v>
      </c>
      <c r="E150" s="192" t="s">
        <v>785</v>
      </c>
      <c r="F150" s="193" t="s">
        <v>786</v>
      </c>
      <c r="G150" s="194" t="s">
        <v>329</v>
      </c>
      <c r="H150" s="195">
        <v>193</v>
      </c>
      <c r="I150" s="196"/>
      <c r="J150" s="197">
        <f>ROUND(I150*H150,2)</f>
        <v>0</v>
      </c>
      <c r="K150" s="193" t="s">
        <v>143</v>
      </c>
      <c r="L150" s="38"/>
      <c r="M150" s="198" t="s">
        <v>19</v>
      </c>
      <c r="N150" s="199" t="s">
        <v>42</v>
      </c>
      <c r="O150" s="63"/>
      <c r="P150" s="200">
        <f>O150*H150</f>
        <v>0</v>
      </c>
      <c r="Q150" s="200">
        <v>5.0000000000000002E-5</v>
      </c>
      <c r="R150" s="200">
        <f>Q150*H150</f>
        <v>9.6500000000000006E-3</v>
      </c>
      <c r="S150" s="200">
        <v>0</v>
      </c>
      <c r="T150" s="201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2" t="s">
        <v>144</v>
      </c>
      <c r="AT150" s="202" t="s">
        <v>139</v>
      </c>
      <c r="AU150" s="202" t="s">
        <v>82</v>
      </c>
      <c r="AY150" s="16" t="s">
        <v>137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6" t="s">
        <v>79</v>
      </c>
      <c r="BK150" s="203">
        <f>ROUND(I150*H150,2)</f>
        <v>0</v>
      </c>
      <c r="BL150" s="16" t="s">
        <v>144</v>
      </c>
      <c r="BM150" s="202" t="s">
        <v>787</v>
      </c>
    </row>
    <row r="151" spans="1:65" s="2" customFormat="1" ht="10.199999999999999">
      <c r="A151" s="33"/>
      <c r="B151" s="34"/>
      <c r="C151" s="35"/>
      <c r="D151" s="204" t="s">
        <v>146</v>
      </c>
      <c r="E151" s="35"/>
      <c r="F151" s="205" t="s">
        <v>788</v>
      </c>
      <c r="G151" s="35"/>
      <c r="H151" s="35"/>
      <c r="I151" s="114"/>
      <c r="J151" s="35"/>
      <c r="K151" s="35"/>
      <c r="L151" s="38"/>
      <c r="M151" s="206"/>
      <c r="N151" s="207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146</v>
      </c>
      <c r="AU151" s="16" t="s">
        <v>82</v>
      </c>
    </row>
    <row r="152" spans="1:65" s="13" customFormat="1" ht="10.199999999999999">
      <c r="B152" s="208"/>
      <c r="C152" s="209"/>
      <c r="D152" s="204" t="s">
        <v>148</v>
      </c>
      <c r="E152" s="210" t="s">
        <v>19</v>
      </c>
      <c r="F152" s="211" t="s">
        <v>758</v>
      </c>
      <c r="G152" s="209"/>
      <c r="H152" s="212">
        <v>193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148</v>
      </c>
      <c r="AU152" s="218" t="s">
        <v>82</v>
      </c>
      <c r="AV152" s="13" t="s">
        <v>82</v>
      </c>
      <c r="AW152" s="13" t="s">
        <v>33</v>
      </c>
      <c r="AX152" s="13" t="s">
        <v>79</v>
      </c>
      <c r="AY152" s="218" t="s">
        <v>137</v>
      </c>
    </row>
    <row r="153" spans="1:65" s="2" customFormat="1" ht="14.4" customHeight="1">
      <c r="A153" s="33"/>
      <c r="B153" s="34"/>
      <c r="C153" s="220" t="s">
        <v>7</v>
      </c>
      <c r="D153" s="220" t="s">
        <v>322</v>
      </c>
      <c r="E153" s="221" t="s">
        <v>789</v>
      </c>
      <c r="F153" s="222" t="s">
        <v>790</v>
      </c>
      <c r="G153" s="223" t="s">
        <v>791</v>
      </c>
      <c r="H153" s="224">
        <v>194.93</v>
      </c>
      <c r="I153" s="225"/>
      <c r="J153" s="226">
        <f>ROUND(I153*H153,2)</f>
        <v>0</v>
      </c>
      <c r="K153" s="222" t="s">
        <v>19</v>
      </c>
      <c r="L153" s="227"/>
      <c r="M153" s="228" t="s">
        <v>19</v>
      </c>
      <c r="N153" s="229" t="s">
        <v>42</v>
      </c>
      <c r="O153" s="63"/>
      <c r="P153" s="200">
        <f>O153*H153</f>
        <v>0</v>
      </c>
      <c r="Q153" s="200">
        <v>8.0000000000000004E-4</v>
      </c>
      <c r="R153" s="200">
        <f>Q153*H153</f>
        <v>0.155944</v>
      </c>
      <c r="S153" s="200">
        <v>0</v>
      </c>
      <c r="T153" s="201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2" t="s">
        <v>194</v>
      </c>
      <c r="AT153" s="202" t="s">
        <v>322</v>
      </c>
      <c r="AU153" s="202" t="s">
        <v>82</v>
      </c>
      <c r="AY153" s="16" t="s">
        <v>137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6" t="s">
        <v>79</v>
      </c>
      <c r="BK153" s="203">
        <f>ROUND(I153*H153,2)</f>
        <v>0</v>
      </c>
      <c r="BL153" s="16" t="s">
        <v>144</v>
      </c>
      <c r="BM153" s="202" t="s">
        <v>792</v>
      </c>
    </row>
    <row r="154" spans="1:65" s="2" customFormat="1" ht="10.199999999999999">
      <c r="A154" s="33"/>
      <c r="B154" s="34"/>
      <c r="C154" s="35"/>
      <c r="D154" s="204" t="s">
        <v>146</v>
      </c>
      <c r="E154" s="35"/>
      <c r="F154" s="205" t="s">
        <v>790</v>
      </c>
      <c r="G154" s="35"/>
      <c r="H154" s="35"/>
      <c r="I154" s="114"/>
      <c r="J154" s="35"/>
      <c r="K154" s="35"/>
      <c r="L154" s="38"/>
      <c r="M154" s="206"/>
      <c r="N154" s="207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146</v>
      </c>
      <c r="AU154" s="16" t="s">
        <v>82</v>
      </c>
    </row>
    <row r="155" spans="1:65" s="13" customFormat="1" ht="10.199999999999999">
      <c r="B155" s="208"/>
      <c r="C155" s="209"/>
      <c r="D155" s="204" t="s">
        <v>148</v>
      </c>
      <c r="E155" s="210" t="s">
        <v>19</v>
      </c>
      <c r="F155" s="211" t="s">
        <v>793</v>
      </c>
      <c r="G155" s="209"/>
      <c r="H155" s="212">
        <v>194.93</v>
      </c>
      <c r="I155" s="213"/>
      <c r="J155" s="209"/>
      <c r="K155" s="209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148</v>
      </c>
      <c r="AU155" s="218" t="s">
        <v>82</v>
      </c>
      <c r="AV155" s="13" t="s">
        <v>82</v>
      </c>
      <c r="AW155" s="13" t="s">
        <v>33</v>
      </c>
      <c r="AX155" s="13" t="s">
        <v>79</v>
      </c>
      <c r="AY155" s="218" t="s">
        <v>137</v>
      </c>
    </row>
    <row r="156" spans="1:65" s="2" customFormat="1" ht="14.4" customHeight="1">
      <c r="A156" s="33"/>
      <c r="B156" s="34"/>
      <c r="C156" s="191" t="s">
        <v>278</v>
      </c>
      <c r="D156" s="191" t="s">
        <v>139</v>
      </c>
      <c r="E156" s="192" t="s">
        <v>794</v>
      </c>
      <c r="F156" s="193" t="s">
        <v>795</v>
      </c>
      <c r="G156" s="194" t="s">
        <v>329</v>
      </c>
      <c r="H156" s="195">
        <v>25</v>
      </c>
      <c r="I156" s="196"/>
      <c r="J156" s="197">
        <f>ROUND(I156*H156,2)</f>
        <v>0</v>
      </c>
      <c r="K156" s="193" t="s">
        <v>143</v>
      </c>
      <c r="L156" s="38"/>
      <c r="M156" s="198" t="s">
        <v>19</v>
      </c>
      <c r="N156" s="199" t="s">
        <v>42</v>
      </c>
      <c r="O156" s="63"/>
      <c r="P156" s="200">
        <f>O156*H156</f>
        <v>0</v>
      </c>
      <c r="Q156" s="200">
        <v>6.0000000000000002E-5</v>
      </c>
      <c r="R156" s="200">
        <f>Q156*H156</f>
        <v>1.5E-3</v>
      </c>
      <c r="S156" s="200">
        <v>0</v>
      </c>
      <c r="T156" s="201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2" t="s">
        <v>144</v>
      </c>
      <c r="AT156" s="202" t="s">
        <v>139</v>
      </c>
      <c r="AU156" s="202" t="s">
        <v>82</v>
      </c>
      <c r="AY156" s="16" t="s">
        <v>137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6" t="s">
        <v>79</v>
      </c>
      <c r="BK156" s="203">
        <f>ROUND(I156*H156,2)</f>
        <v>0</v>
      </c>
      <c r="BL156" s="16" t="s">
        <v>144</v>
      </c>
      <c r="BM156" s="202" t="s">
        <v>796</v>
      </c>
    </row>
    <row r="157" spans="1:65" s="2" customFormat="1" ht="10.199999999999999">
      <c r="A157" s="33"/>
      <c r="B157" s="34"/>
      <c r="C157" s="35"/>
      <c r="D157" s="204" t="s">
        <v>146</v>
      </c>
      <c r="E157" s="35"/>
      <c r="F157" s="205" t="s">
        <v>797</v>
      </c>
      <c r="G157" s="35"/>
      <c r="H157" s="35"/>
      <c r="I157" s="114"/>
      <c r="J157" s="35"/>
      <c r="K157" s="35"/>
      <c r="L157" s="38"/>
      <c r="M157" s="206"/>
      <c r="N157" s="207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146</v>
      </c>
      <c r="AU157" s="16" t="s">
        <v>82</v>
      </c>
    </row>
    <row r="158" spans="1:65" s="13" customFormat="1" ht="10.199999999999999">
      <c r="B158" s="208"/>
      <c r="C158" s="209"/>
      <c r="D158" s="204" t="s">
        <v>148</v>
      </c>
      <c r="E158" s="210" t="s">
        <v>19</v>
      </c>
      <c r="F158" s="211" t="s">
        <v>753</v>
      </c>
      <c r="G158" s="209"/>
      <c r="H158" s="212">
        <v>25</v>
      </c>
      <c r="I158" s="213"/>
      <c r="J158" s="209"/>
      <c r="K158" s="209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148</v>
      </c>
      <c r="AU158" s="218" t="s">
        <v>82</v>
      </c>
      <c r="AV158" s="13" t="s">
        <v>82</v>
      </c>
      <c r="AW158" s="13" t="s">
        <v>33</v>
      </c>
      <c r="AX158" s="13" t="s">
        <v>79</v>
      </c>
      <c r="AY158" s="218" t="s">
        <v>137</v>
      </c>
    </row>
    <row r="159" spans="1:65" s="2" customFormat="1" ht="14.4" customHeight="1">
      <c r="A159" s="33"/>
      <c r="B159" s="34"/>
      <c r="C159" s="220" t="s">
        <v>284</v>
      </c>
      <c r="D159" s="220" t="s">
        <v>322</v>
      </c>
      <c r="E159" s="221" t="s">
        <v>798</v>
      </c>
      <c r="F159" s="222" t="s">
        <v>799</v>
      </c>
      <c r="G159" s="223" t="s">
        <v>329</v>
      </c>
      <c r="H159" s="224">
        <v>75.75</v>
      </c>
      <c r="I159" s="225"/>
      <c r="J159" s="226">
        <f>ROUND(I159*H159,2)</f>
        <v>0</v>
      </c>
      <c r="K159" s="222" t="s">
        <v>19</v>
      </c>
      <c r="L159" s="227"/>
      <c r="M159" s="228" t="s">
        <v>19</v>
      </c>
      <c r="N159" s="229" t="s">
        <v>42</v>
      </c>
      <c r="O159" s="63"/>
      <c r="P159" s="200">
        <f>O159*H159</f>
        <v>0</v>
      </c>
      <c r="Q159" s="200">
        <v>6.0000000000000001E-3</v>
      </c>
      <c r="R159" s="200">
        <f>Q159*H159</f>
        <v>0.45450000000000002</v>
      </c>
      <c r="S159" s="200">
        <v>0</v>
      </c>
      <c r="T159" s="20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2" t="s">
        <v>194</v>
      </c>
      <c r="AT159" s="202" t="s">
        <v>322</v>
      </c>
      <c r="AU159" s="202" t="s">
        <v>82</v>
      </c>
      <c r="AY159" s="16" t="s">
        <v>137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6" t="s">
        <v>79</v>
      </c>
      <c r="BK159" s="203">
        <f>ROUND(I159*H159,2)</f>
        <v>0</v>
      </c>
      <c r="BL159" s="16" t="s">
        <v>144</v>
      </c>
      <c r="BM159" s="202" t="s">
        <v>800</v>
      </c>
    </row>
    <row r="160" spans="1:65" s="2" customFormat="1" ht="10.199999999999999">
      <c r="A160" s="33"/>
      <c r="B160" s="34"/>
      <c r="C160" s="35"/>
      <c r="D160" s="204" t="s">
        <v>146</v>
      </c>
      <c r="E160" s="35"/>
      <c r="F160" s="205" t="s">
        <v>799</v>
      </c>
      <c r="G160" s="35"/>
      <c r="H160" s="35"/>
      <c r="I160" s="114"/>
      <c r="J160" s="35"/>
      <c r="K160" s="35"/>
      <c r="L160" s="38"/>
      <c r="M160" s="206"/>
      <c r="N160" s="207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146</v>
      </c>
      <c r="AU160" s="16" t="s">
        <v>82</v>
      </c>
    </row>
    <row r="161" spans="1:65" s="2" customFormat="1" ht="19.2">
      <c r="A161" s="33"/>
      <c r="B161" s="34"/>
      <c r="C161" s="35"/>
      <c r="D161" s="204" t="s">
        <v>251</v>
      </c>
      <c r="E161" s="35"/>
      <c r="F161" s="219" t="s">
        <v>801</v>
      </c>
      <c r="G161" s="35"/>
      <c r="H161" s="35"/>
      <c r="I161" s="114"/>
      <c r="J161" s="35"/>
      <c r="K161" s="35"/>
      <c r="L161" s="38"/>
      <c r="M161" s="206"/>
      <c r="N161" s="207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251</v>
      </c>
      <c r="AU161" s="16" t="s">
        <v>82</v>
      </c>
    </row>
    <row r="162" spans="1:65" s="13" customFormat="1" ht="10.199999999999999">
      <c r="B162" s="208"/>
      <c r="C162" s="209"/>
      <c r="D162" s="204" t="s">
        <v>148</v>
      </c>
      <c r="E162" s="210" t="s">
        <v>19</v>
      </c>
      <c r="F162" s="211" t="s">
        <v>802</v>
      </c>
      <c r="G162" s="209"/>
      <c r="H162" s="212">
        <v>75.75</v>
      </c>
      <c r="I162" s="213"/>
      <c r="J162" s="209"/>
      <c r="K162" s="209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148</v>
      </c>
      <c r="AU162" s="218" t="s">
        <v>82</v>
      </c>
      <c r="AV162" s="13" t="s">
        <v>82</v>
      </c>
      <c r="AW162" s="13" t="s">
        <v>33</v>
      </c>
      <c r="AX162" s="13" t="s">
        <v>79</v>
      </c>
      <c r="AY162" s="218" t="s">
        <v>137</v>
      </c>
    </row>
    <row r="163" spans="1:65" s="2" customFormat="1" ht="14.4" customHeight="1">
      <c r="A163" s="33"/>
      <c r="B163" s="34"/>
      <c r="C163" s="220" t="s">
        <v>291</v>
      </c>
      <c r="D163" s="220" t="s">
        <v>322</v>
      </c>
      <c r="E163" s="221" t="s">
        <v>803</v>
      </c>
      <c r="F163" s="222" t="s">
        <v>804</v>
      </c>
      <c r="G163" s="223" t="s">
        <v>329</v>
      </c>
      <c r="H163" s="224">
        <v>75.75</v>
      </c>
      <c r="I163" s="225"/>
      <c r="J163" s="226">
        <f>ROUND(I163*H163,2)</f>
        <v>0</v>
      </c>
      <c r="K163" s="222" t="s">
        <v>19</v>
      </c>
      <c r="L163" s="227"/>
      <c r="M163" s="228" t="s">
        <v>19</v>
      </c>
      <c r="N163" s="229" t="s">
        <v>42</v>
      </c>
      <c r="O163" s="63"/>
      <c r="P163" s="200">
        <f>O163*H163</f>
        <v>0</v>
      </c>
      <c r="Q163" s="200">
        <v>2.5000000000000001E-3</v>
      </c>
      <c r="R163" s="200">
        <f>Q163*H163</f>
        <v>0.18937500000000002</v>
      </c>
      <c r="S163" s="200">
        <v>0</v>
      </c>
      <c r="T163" s="201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2" t="s">
        <v>194</v>
      </c>
      <c r="AT163" s="202" t="s">
        <v>322</v>
      </c>
      <c r="AU163" s="202" t="s">
        <v>82</v>
      </c>
      <c r="AY163" s="16" t="s">
        <v>137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6" t="s">
        <v>79</v>
      </c>
      <c r="BK163" s="203">
        <f>ROUND(I163*H163,2)</f>
        <v>0</v>
      </c>
      <c r="BL163" s="16" t="s">
        <v>144</v>
      </c>
      <c r="BM163" s="202" t="s">
        <v>805</v>
      </c>
    </row>
    <row r="164" spans="1:65" s="2" customFormat="1" ht="10.199999999999999">
      <c r="A164" s="33"/>
      <c r="B164" s="34"/>
      <c r="C164" s="35"/>
      <c r="D164" s="204" t="s">
        <v>146</v>
      </c>
      <c r="E164" s="35"/>
      <c r="F164" s="205" t="s">
        <v>804</v>
      </c>
      <c r="G164" s="35"/>
      <c r="H164" s="35"/>
      <c r="I164" s="114"/>
      <c r="J164" s="35"/>
      <c r="K164" s="35"/>
      <c r="L164" s="38"/>
      <c r="M164" s="206"/>
      <c r="N164" s="207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146</v>
      </c>
      <c r="AU164" s="16" t="s">
        <v>82</v>
      </c>
    </row>
    <row r="165" spans="1:65" s="2" customFormat="1" ht="19.2">
      <c r="A165" s="33"/>
      <c r="B165" s="34"/>
      <c r="C165" s="35"/>
      <c r="D165" s="204" t="s">
        <v>251</v>
      </c>
      <c r="E165" s="35"/>
      <c r="F165" s="219" t="s">
        <v>801</v>
      </c>
      <c r="G165" s="35"/>
      <c r="H165" s="35"/>
      <c r="I165" s="114"/>
      <c r="J165" s="35"/>
      <c r="K165" s="35"/>
      <c r="L165" s="38"/>
      <c r="M165" s="206"/>
      <c r="N165" s="207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251</v>
      </c>
      <c r="AU165" s="16" t="s">
        <v>82</v>
      </c>
    </row>
    <row r="166" spans="1:65" s="2" customFormat="1" ht="14.4" customHeight="1">
      <c r="A166" s="33"/>
      <c r="B166" s="34"/>
      <c r="C166" s="191" t="s">
        <v>300</v>
      </c>
      <c r="D166" s="191" t="s">
        <v>139</v>
      </c>
      <c r="E166" s="192" t="s">
        <v>806</v>
      </c>
      <c r="F166" s="193" t="s">
        <v>807</v>
      </c>
      <c r="G166" s="194" t="s">
        <v>329</v>
      </c>
      <c r="H166" s="195">
        <v>218</v>
      </c>
      <c r="I166" s="196"/>
      <c r="J166" s="197">
        <f>ROUND(I166*H166,2)</f>
        <v>0</v>
      </c>
      <c r="K166" s="193" t="s">
        <v>143</v>
      </c>
      <c r="L166" s="38"/>
      <c r="M166" s="198" t="s">
        <v>19</v>
      </c>
      <c r="N166" s="199" t="s">
        <v>42</v>
      </c>
      <c r="O166" s="63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2" t="s">
        <v>144</v>
      </c>
      <c r="AT166" s="202" t="s">
        <v>139</v>
      </c>
      <c r="AU166" s="202" t="s">
        <v>82</v>
      </c>
      <c r="AY166" s="16" t="s">
        <v>137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6" t="s">
        <v>79</v>
      </c>
      <c r="BK166" s="203">
        <f>ROUND(I166*H166,2)</f>
        <v>0</v>
      </c>
      <c r="BL166" s="16" t="s">
        <v>144</v>
      </c>
      <c r="BM166" s="202" t="s">
        <v>808</v>
      </c>
    </row>
    <row r="167" spans="1:65" s="2" customFormat="1" ht="10.199999999999999">
      <c r="A167" s="33"/>
      <c r="B167" s="34"/>
      <c r="C167" s="35"/>
      <c r="D167" s="204" t="s">
        <v>146</v>
      </c>
      <c r="E167" s="35"/>
      <c r="F167" s="205" t="s">
        <v>809</v>
      </c>
      <c r="G167" s="35"/>
      <c r="H167" s="35"/>
      <c r="I167" s="114"/>
      <c r="J167" s="35"/>
      <c r="K167" s="35"/>
      <c r="L167" s="38"/>
      <c r="M167" s="206"/>
      <c r="N167" s="207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146</v>
      </c>
      <c r="AU167" s="16" t="s">
        <v>82</v>
      </c>
    </row>
    <row r="168" spans="1:65" s="2" customFormat="1" ht="38.4">
      <c r="A168" s="33"/>
      <c r="B168" s="34"/>
      <c r="C168" s="35"/>
      <c r="D168" s="204" t="s">
        <v>251</v>
      </c>
      <c r="E168" s="35"/>
      <c r="F168" s="219" t="s">
        <v>810</v>
      </c>
      <c r="G168" s="35"/>
      <c r="H168" s="35"/>
      <c r="I168" s="114"/>
      <c r="J168" s="35"/>
      <c r="K168" s="35"/>
      <c r="L168" s="38"/>
      <c r="M168" s="206"/>
      <c r="N168" s="207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251</v>
      </c>
      <c r="AU168" s="16" t="s">
        <v>82</v>
      </c>
    </row>
    <row r="169" spans="1:65" s="13" customFormat="1" ht="10.199999999999999">
      <c r="B169" s="208"/>
      <c r="C169" s="209"/>
      <c r="D169" s="204" t="s">
        <v>148</v>
      </c>
      <c r="E169" s="210" t="s">
        <v>19</v>
      </c>
      <c r="F169" s="211" t="s">
        <v>811</v>
      </c>
      <c r="G169" s="209"/>
      <c r="H169" s="212">
        <v>218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148</v>
      </c>
      <c r="AU169" s="218" t="s">
        <v>82</v>
      </c>
      <c r="AV169" s="13" t="s">
        <v>82</v>
      </c>
      <c r="AW169" s="13" t="s">
        <v>33</v>
      </c>
      <c r="AX169" s="13" t="s">
        <v>79</v>
      </c>
      <c r="AY169" s="218" t="s">
        <v>137</v>
      </c>
    </row>
    <row r="170" spans="1:65" s="2" customFormat="1" ht="22.8">
      <c r="A170" s="33"/>
      <c r="B170" s="34"/>
      <c r="C170" s="191" t="s">
        <v>307</v>
      </c>
      <c r="D170" s="191" t="s">
        <v>139</v>
      </c>
      <c r="E170" s="192" t="s">
        <v>812</v>
      </c>
      <c r="F170" s="193" t="s">
        <v>813</v>
      </c>
      <c r="G170" s="194" t="s">
        <v>142</v>
      </c>
      <c r="H170" s="195">
        <v>1850</v>
      </c>
      <c r="I170" s="196"/>
      <c r="J170" s="197">
        <f>ROUND(I170*H170,2)</f>
        <v>0</v>
      </c>
      <c r="K170" s="193" t="s">
        <v>143</v>
      </c>
      <c r="L170" s="38"/>
      <c r="M170" s="198" t="s">
        <v>19</v>
      </c>
      <c r="N170" s="199" t="s">
        <v>42</v>
      </c>
      <c r="O170" s="63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2" t="s">
        <v>144</v>
      </c>
      <c r="AT170" s="202" t="s">
        <v>139</v>
      </c>
      <c r="AU170" s="202" t="s">
        <v>82</v>
      </c>
      <c r="AY170" s="16" t="s">
        <v>137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6" t="s">
        <v>79</v>
      </c>
      <c r="BK170" s="203">
        <f>ROUND(I170*H170,2)</f>
        <v>0</v>
      </c>
      <c r="BL170" s="16" t="s">
        <v>144</v>
      </c>
      <c r="BM170" s="202" t="s">
        <v>814</v>
      </c>
    </row>
    <row r="171" spans="1:65" s="2" customFormat="1" ht="19.2">
      <c r="A171" s="33"/>
      <c r="B171" s="34"/>
      <c r="C171" s="35"/>
      <c r="D171" s="204" t="s">
        <v>146</v>
      </c>
      <c r="E171" s="35"/>
      <c r="F171" s="205" t="s">
        <v>815</v>
      </c>
      <c r="G171" s="35"/>
      <c r="H171" s="35"/>
      <c r="I171" s="114"/>
      <c r="J171" s="35"/>
      <c r="K171" s="35"/>
      <c r="L171" s="38"/>
      <c r="M171" s="206"/>
      <c r="N171" s="207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146</v>
      </c>
      <c r="AU171" s="16" t="s">
        <v>82</v>
      </c>
    </row>
    <row r="172" spans="1:65" s="13" customFormat="1" ht="10.199999999999999">
      <c r="B172" s="208"/>
      <c r="C172" s="209"/>
      <c r="D172" s="204" t="s">
        <v>148</v>
      </c>
      <c r="E172" s="210" t="s">
        <v>19</v>
      </c>
      <c r="F172" s="211" t="s">
        <v>716</v>
      </c>
      <c r="G172" s="209"/>
      <c r="H172" s="212">
        <v>1850</v>
      </c>
      <c r="I172" s="213"/>
      <c r="J172" s="209"/>
      <c r="K172" s="209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148</v>
      </c>
      <c r="AU172" s="218" t="s">
        <v>82</v>
      </c>
      <c r="AV172" s="13" t="s">
        <v>82</v>
      </c>
      <c r="AW172" s="13" t="s">
        <v>33</v>
      </c>
      <c r="AX172" s="13" t="s">
        <v>79</v>
      </c>
      <c r="AY172" s="218" t="s">
        <v>137</v>
      </c>
    </row>
    <row r="173" spans="1:65" s="2" customFormat="1" ht="14.4" customHeight="1">
      <c r="A173" s="33"/>
      <c r="B173" s="34"/>
      <c r="C173" s="220" t="s">
        <v>314</v>
      </c>
      <c r="D173" s="220" t="s">
        <v>322</v>
      </c>
      <c r="E173" s="221" t="s">
        <v>816</v>
      </c>
      <c r="F173" s="222" t="s">
        <v>817</v>
      </c>
      <c r="G173" s="223" t="s">
        <v>818</v>
      </c>
      <c r="H173" s="224">
        <v>1.48</v>
      </c>
      <c r="I173" s="225"/>
      <c r="J173" s="226">
        <f>ROUND(I173*H173,2)</f>
        <v>0</v>
      </c>
      <c r="K173" s="222" t="s">
        <v>143</v>
      </c>
      <c r="L173" s="227"/>
      <c r="M173" s="228" t="s">
        <v>19</v>
      </c>
      <c r="N173" s="229" t="s">
        <v>42</v>
      </c>
      <c r="O173" s="63"/>
      <c r="P173" s="200">
        <f>O173*H173</f>
        <v>0</v>
      </c>
      <c r="Q173" s="200">
        <v>1E-3</v>
      </c>
      <c r="R173" s="200">
        <f>Q173*H173</f>
        <v>1.48E-3</v>
      </c>
      <c r="S173" s="200">
        <v>0</v>
      </c>
      <c r="T173" s="201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2" t="s">
        <v>194</v>
      </c>
      <c r="AT173" s="202" t="s">
        <v>322</v>
      </c>
      <c r="AU173" s="202" t="s">
        <v>82</v>
      </c>
      <c r="AY173" s="16" t="s">
        <v>137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6" t="s">
        <v>79</v>
      </c>
      <c r="BK173" s="203">
        <f>ROUND(I173*H173,2)</f>
        <v>0</v>
      </c>
      <c r="BL173" s="16" t="s">
        <v>144</v>
      </c>
      <c r="BM173" s="202" t="s">
        <v>819</v>
      </c>
    </row>
    <row r="174" spans="1:65" s="2" customFormat="1" ht="10.199999999999999">
      <c r="A174" s="33"/>
      <c r="B174" s="34"/>
      <c r="C174" s="35"/>
      <c r="D174" s="204" t="s">
        <v>146</v>
      </c>
      <c r="E174" s="35"/>
      <c r="F174" s="205" t="s">
        <v>817</v>
      </c>
      <c r="G174" s="35"/>
      <c r="H174" s="35"/>
      <c r="I174" s="114"/>
      <c r="J174" s="35"/>
      <c r="K174" s="35"/>
      <c r="L174" s="38"/>
      <c r="M174" s="206"/>
      <c r="N174" s="207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146</v>
      </c>
      <c r="AU174" s="16" t="s">
        <v>82</v>
      </c>
    </row>
    <row r="175" spans="1:65" s="13" customFormat="1" ht="10.199999999999999">
      <c r="B175" s="208"/>
      <c r="C175" s="209"/>
      <c r="D175" s="204" t="s">
        <v>148</v>
      </c>
      <c r="E175" s="210" t="s">
        <v>19</v>
      </c>
      <c r="F175" s="211" t="s">
        <v>820</v>
      </c>
      <c r="G175" s="209"/>
      <c r="H175" s="212">
        <v>1.48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148</v>
      </c>
      <c r="AU175" s="218" t="s">
        <v>82</v>
      </c>
      <c r="AV175" s="13" t="s">
        <v>82</v>
      </c>
      <c r="AW175" s="13" t="s">
        <v>33</v>
      </c>
      <c r="AX175" s="13" t="s">
        <v>79</v>
      </c>
      <c r="AY175" s="218" t="s">
        <v>137</v>
      </c>
    </row>
    <row r="176" spans="1:65" s="2" customFormat="1" ht="14.4" customHeight="1">
      <c r="A176" s="33"/>
      <c r="B176" s="34"/>
      <c r="C176" s="191" t="s">
        <v>321</v>
      </c>
      <c r="D176" s="191" t="s">
        <v>139</v>
      </c>
      <c r="E176" s="192" t="s">
        <v>821</v>
      </c>
      <c r="F176" s="193" t="s">
        <v>822</v>
      </c>
      <c r="G176" s="194" t="s">
        <v>329</v>
      </c>
      <c r="H176" s="195">
        <v>193</v>
      </c>
      <c r="I176" s="196"/>
      <c r="J176" s="197">
        <f>ROUND(I176*H176,2)</f>
        <v>0</v>
      </c>
      <c r="K176" s="193" t="s">
        <v>143</v>
      </c>
      <c r="L176" s="38"/>
      <c r="M176" s="198" t="s">
        <v>19</v>
      </c>
      <c r="N176" s="199" t="s">
        <v>42</v>
      </c>
      <c r="O176" s="63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2" t="s">
        <v>144</v>
      </c>
      <c r="AT176" s="202" t="s">
        <v>139</v>
      </c>
      <c r="AU176" s="202" t="s">
        <v>82</v>
      </c>
      <c r="AY176" s="16" t="s">
        <v>137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6" t="s">
        <v>79</v>
      </c>
      <c r="BK176" s="203">
        <f>ROUND(I176*H176,2)</f>
        <v>0</v>
      </c>
      <c r="BL176" s="16" t="s">
        <v>144</v>
      </c>
      <c r="BM176" s="202" t="s">
        <v>823</v>
      </c>
    </row>
    <row r="177" spans="1:65" s="2" customFormat="1" ht="10.199999999999999">
      <c r="A177" s="33"/>
      <c r="B177" s="34"/>
      <c r="C177" s="35"/>
      <c r="D177" s="204" t="s">
        <v>146</v>
      </c>
      <c r="E177" s="35"/>
      <c r="F177" s="205" t="s">
        <v>824</v>
      </c>
      <c r="G177" s="35"/>
      <c r="H177" s="35"/>
      <c r="I177" s="114"/>
      <c r="J177" s="35"/>
      <c r="K177" s="35"/>
      <c r="L177" s="38"/>
      <c r="M177" s="206"/>
      <c r="N177" s="207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146</v>
      </c>
      <c r="AU177" s="16" t="s">
        <v>82</v>
      </c>
    </row>
    <row r="178" spans="1:65" s="13" customFormat="1" ht="10.199999999999999">
      <c r="B178" s="208"/>
      <c r="C178" s="209"/>
      <c r="D178" s="204" t="s">
        <v>148</v>
      </c>
      <c r="E178" s="210" t="s">
        <v>19</v>
      </c>
      <c r="F178" s="211" t="s">
        <v>758</v>
      </c>
      <c r="G178" s="209"/>
      <c r="H178" s="212">
        <v>193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148</v>
      </c>
      <c r="AU178" s="218" t="s">
        <v>82</v>
      </c>
      <c r="AV178" s="13" t="s">
        <v>82</v>
      </c>
      <c r="AW178" s="13" t="s">
        <v>33</v>
      </c>
      <c r="AX178" s="13" t="s">
        <v>71</v>
      </c>
      <c r="AY178" s="218" t="s">
        <v>137</v>
      </c>
    </row>
    <row r="179" spans="1:65" s="2" customFormat="1" ht="14.4" customHeight="1">
      <c r="A179" s="33"/>
      <c r="B179" s="34"/>
      <c r="C179" s="220" t="s">
        <v>326</v>
      </c>
      <c r="D179" s="220" t="s">
        <v>322</v>
      </c>
      <c r="E179" s="221" t="s">
        <v>825</v>
      </c>
      <c r="F179" s="222" t="s">
        <v>826</v>
      </c>
      <c r="G179" s="223" t="s">
        <v>639</v>
      </c>
      <c r="H179" s="224">
        <v>1.0129999999999999</v>
      </c>
      <c r="I179" s="225"/>
      <c r="J179" s="226">
        <f>ROUND(I179*H179,2)</f>
        <v>0</v>
      </c>
      <c r="K179" s="222" t="s">
        <v>19</v>
      </c>
      <c r="L179" s="227"/>
      <c r="M179" s="228" t="s">
        <v>19</v>
      </c>
      <c r="N179" s="229" t="s">
        <v>42</v>
      </c>
      <c r="O179" s="63"/>
      <c r="P179" s="200">
        <f>O179*H179</f>
        <v>0</v>
      </c>
      <c r="Q179" s="200">
        <v>1E-3</v>
      </c>
      <c r="R179" s="200">
        <f>Q179*H179</f>
        <v>1.013E-3</v>
      </c>
      <c r="S179" s="200">
        <v>0</v>
      </c>
      <c r="T179" s="201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2" t="s">
        <v>194</v>
      </c>
      <c r="AT179" s="202" t="s">
        <v>322</v>
      </c>
      <c r="AU179" s="202" t="s">
        <v>82</v>
      </c>
      <c r="AY179" s="16" t="s">
        <v>137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6" t="s">
        <v>79</v>
      </c>
      <c r="BK179" s="203">
        <f>ROUND(I179*H179,2)</f>
        <v>0</v>
      </c>
      <c r="BL179" s="16" t="s">
        <v>144</v>
      </c>
      <c r="BM179" s="202" t="s">
        <v>827</v>
      </c>
    </row>
    <row r="180" spans="1:65" s="2" customFormat="1" ht="10.199999999999999">
      <c r="A180" s="33"/>
      <c r="B180" s="34"/>
      <c r="C180" s="35"/>
      <c r="D180" s="204" t="s">
        <v>146</v>
      </c>
      <c r="E180" s="35"/>
      <c r="F180" s="205" t="s">
        <v>826</v>
      </c>
      <c r="G180" s="35"/>
      <c r="H180" s="35"/>
      <c r="I180" s="114"/>
      <c r="J180" s="35"/>
      <c r="K180" s="35"/>
      <c r="L180" s="38"/>
      <c r="M180" s="206"/>
      <c r="N180" s="207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146</v>
      </c>
      <c r="AU180" s="16" t="s">
        <v>82</v>
      </c>
    </row>
    <row r="181" spans="1:65" s="13" customFormat="1" ht="10.199999999999999">
      <c r="B181" s="208"/>
      <c r="C181" s="209"/>
      <c r="D181" s="204" t="s">
        <v>148</v>
      </c>
      <c r="E181" s="210" t="s">
        <v>19</v>
      </c>
      <c r="F181" s="211" t="s">
        <v>828</v>
      </c>
      <c r="G181" s="209"/>
      <c r="H181" s="212">
        <v>1.0129999999999999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148</v>
      </c>
      <c r="AU181" s="218" t="s">
        <v>82</v>
      </c>
      <c r="AV181" s="13" t="s">
        <v>82</v>
      </c>
      <c r="AW181" s="13" t="s">
        <v>33</v>
      </c>
      <c r="AX181" s="13" t="s">
        <v>79</v>
      </c>
      <c r="AY181" s="218" t="s">
        <v>137</v>
      </c>
    </row>
    <row r="182" spans="1:65" s="2" customFormat="1" ht="14.4" customHeight="1">
      <c r="A182" s="33"/>
      <c r="B182" s="34"/>
      <c r="C182" s="191" t="s">
        <v>332</v>
      </c>
      <c r="D182" s="191" t="s">
        <v>139</v>
      </c>
      <c r="E182" s="192" t="s">
        <v>829</v>
      </c>
      <c r="F182" s="193" t="s">
        <v>830</v>
      </c>
      <c r="G182" s="194" t="s">
        <v>329</v>
      </c>
      <c r="H182" s="195">
        <v>25</v>
      </c>
      <c r="I182" s="196"/>
      <c r="J182" s="197">
        <f>ROUND(I182*H182,2)</f>
        <v>0</v>
      </c>
      <c r="K182" s="193" t="s">
        <v>143</v>
      </c>
      <c r="L182" s="38"/>
      <c r="M182" s="198" t="s">
        <v>19</v>
      </c>
      <c r="N182" s="199" t="s">
        <v>42</v>
      </c>
      <c r="O182" s="63"/>
      <c r="P182" s="200">
        <f>O182*H182</f>
        <v>0</v>
      </c>
      <c r="Q182" s="200">
        <v>2.0799999999999998E-3</v>
      </c>
      <c r="R182" s="200">
        <f>Q182*H182</f>
        <v>5.1999999999999998E-2</v>
      </c>
      <c r="S182" s="200">
        <v>0</v>
      </c>
      <c r="T182" s="201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2" t="s">
        <v>144</v>
      </c>
      <c r="AT182" s="202" t="s">
        <v>139</v>
      </c>
      <c r="AU182" s="202" t="s">
        <v>82</v>
      </c>
      <c r="AY182" s="16" t="s">
        <v>137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6" t="s">
        <v>79</v>
      </c>
      <c r="BK182" s="203">
        <f>ROUND(I182*H182,2)</f>
        <v>0</v>
      </c>
      <c r="BL182" s="16" t="s">
        <v>144</v>
      </c>
      <c r="BM182" s="202" t="s">
        <v>831</v>
      </c>
    </row>
    <row r="183" spans="1:65" s="2" customFormat="1" ht="10.199999999999999">
      <c r="A183" s="33"/>
      <c r="B183" s="34"/>
      <c r="C183" s="35"/>
      <c r="D183" s="204" t="s">
        <v>146</v>
      </c>
      <c r="E183" s="35"/>
      <c r="F183" s="205" t="s">
        <v>832</v>
      </c>
      <c r="G183" s="35"/>
      <c r="H183" s="35"/>
      <c r="I183" s="114"/>
      <c r="J183" s="35"/>
      <c r="K183" s="35"/>
      <c r="L183" s="38"/>
      <c r="M183" s="206"/>
      <c r="N183" s="207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146</v>
      </c>
      <c r="AU183" s="16" t="s">
        <v>82</v>
      </c>
    </row>
    <row r="184" spans="1:65" s="13" customFormat="1" ht="10.199999999999999">
      <c r="B184" s="208"/>
      <c r="C184" s="209"/>
      <c r="D184" s="204" t="s">
        <v>148</v>
      </c>
      <c r="E184" s="210" t="s">
        <v>19</v>
      </c>
      <c r="F184" s="211" t="s">
        <v>753</v>
      </c>
      <c r="G184" s="209"/>
      <c r="H184" s="212">
        <v>25</v>
      </c>
      <c r="I184" s="213"/>
      <c r="J184" s="209"/>
      <c r="K184" s="209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148</v>
      </c>
      <c r="AU184" s="218" t="s">
        <v>82</v>
      </c>
      <c r="AV184" s="13" t="s">
        <v>82</v>
      </c>
      <c r="AW184" s="13" t="s">
        <v>33</v>
      </c>
      <c r="AX184" s="13" t="s">
        <v>79</v>
      </c>
      <c r="AY184" s="218" t="s">
        <v>137</v>
      </c>
    </row>
    <row r="185" spans="1:65" s="2" customFormat="1" ht="14.4" customHeight="1">
      <c r="A185" s="33"/>
      <c r="B185" s="34"/>
      <c r="C185" s="191" t="s">
        <v>336</v>
      </c>
      <c r="D185" s="191" t="s">
        <v>139</v>
      </c>
      <c r="E185" s="192" t="s">
        <v>833</v>
      </c>
      <c r="F185" s="193" t="s">
        <v>834</v>
      </c>
      <c r="G185" s="194" t="s">
        <v>159</v>
      </c>
      <c r="H185" s="195">
        <v>4.3600000000000003</v>
      </c>
      <c r="I185" s="196"/>
      <c r="J185" s="197">
        <f>ROUND(I185*H185,2)</f>
        <v>0</v>
      </c>
      <c r="K185" s="193" t="s">
        <v>143</v>
      </c>
      <c r="L185" s="38"/>
      <c r="M185" s="198" t="s">
        <v>19</v>
      </c>
      <c r="N185" s="199" t="s">
        <v>42</v>
      </c>
      <c r="O185" s="63"/>
      <c r="P185" s="200">
        <f>O185*H185</f>
        <v>0</v>
      </c>
      <c r="Q185" s="200">
        <v>0</v>
      </c>
      <c r="R185" s="200">
        <f>Q185*H185</f>
        <v>0</v>
      </c>
      <c r="S185" s="200">
        <v>0</v>
      </c>
      <c r="T185" s="201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2" t="s">
        <v>144</v>
      </c>
      <c r="AT185" s="202" t="s">
        <v>139</v>
      </c>
      <c r="AU185" s="202" t="s">
        <v>82</v>
      </c>
      <c r="AY185" s="16" t="s">
        <v>137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6" t="s">
        <v>79</v>
      </c>
      <c r="BK185" s="203">
        <f>ROUND(I185*H185,2)</f>
        <v>0</v>
      </c>
      <c r="BL185" s="16" t="s">
        <v>144</v>
      </c>
      <c r="BM185" s="202" t="s">
        <v>835</v>
      </c>
    </row>
    <row r="186" spans="1:65" s="2" customFormat="1" ht="10.199999999999999">
      <c r="A186" s="33"/>
      <c r="B186" s="34"/>
      <c r="C186" s="35"/>
      <c r="D186" s="204" t="s">
        <v>146</v>
      </c>
      <c r="E186" s="35"/>
      <c r="F186" s="205" t="s">
        <v>836</v>
      </c>
      <c r="G186" s="35"/>
      <c r="H186" s="35"/>
      <c r="I186" s="114"/>
      <c r="J186" s="35"/>
      <c r="K186" s="35"/>
      <c r="L186" s="38"/>
      <c r="M186" s="206"/>
      <c r="N186" s="207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146</v>
      </c>
      <c r="AU186" s="16" t="s">
        <v>82</v>
      </c>
    </row>
    <row r="187" spans="1:65" s="13" customFormat="1" ht="10.199999999999999">
      <c r="B187" s="208"/>
      <c r="C187" s="209"/>
      <c r="D187" s="204" t="s">
        <v>148</v>
      </c>
      <c r="E187" s="210" t="s">
        <v>19</v>
      </c>
      <c r="F187" s="211" t="s">
        <v>837</v>
      </c>
      <c r="G187" s="209"/>
      <c r="H187" s="212">
        <v>4.3600000000000003</v>
      </c>
      <c r="I187" s="213"/>
      <c r="J187" s="209"/>
      <c r="K187" s="209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148</v>
      </c>
      <c r="AU187" s="218" t="s">
        <v>82</v>
      </c>
      <c r="AV187" s="13" t="s">
        <v>82</v>
      </c>
      <c r="AW187" s="13" t="s">
        <v>33</v>
      </c>
      <c r="AX187" s="13" t="s">
        <v>79</v>
      </c>
      <c r="AY187" s="218" t="s">
        <v>137</v>
      </c>
    </row>
    <row r="188" spans="1:65" s="2" customFormat="1" ht="14.4" customHeight="1">
      <c r="A188" s="33"/>
      <c r="B188" s="34"/>
      <c r="C188" s="220" t="s">
        <v>342</v>
      </c>
      <c r="D188" s="220" t="s">
        <v>322</v>
      </c>
      <c r="E188" s="221" t="s">
        <v>838</v>
      </c>
      <c r="F188" s="222" t="s">
        <v>839</v>
      </c>
      <c r="G188" s="223" t="s">
        <v>639</v>
      </c>
      <c r="H188" s="224">
        <v>0.8</v>
      </c>
      <c r="I188" s="225"/>
      <c r="J188" s="226">
        <f>ROUND(I188*H188,2)</f>
        <v>0</v>
      </c>
      <c r="K188" s="222" t="s">
        <v>19</v>
      </c>
      <c r="L188" s="227"/>
      <c r="M188" s="228" t="s">
        <v>19</v>
      </c>
      <c r="N188" s="229" t="s">
        <v>42</v>
      </c>
      <c r="O188" s="63"/>
      <c r="P188" s="200">
        <f>O188*H188</f>
        <v>0</v>
      </c>
      <c r="Q188" s="200">
        <v>1E-3</v>
      </c>
      <c r="R188" s="200">
        <f>Q188*H188</f>
        <v>8.0000000000000004E-4</v>
      </c>
      <c r="S188" s="200">
        <v>0</v>
      </c>
      <c r="T188" s="201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2" t="s">
        <v>194</v>
      </c>
      <c r="AT188" s="202" t="s">
        <v>322</v>
      </c>
      <c r="AU188" s="202" t="s">
        <v>82</v>
      </c>
      <c r="AY188" s="16" t="s">
        <v>137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6" t="s">
        <v>79</v>
      </c>
      <c r="BK188" s="203">
        <f>ROUND(I188*H188,2)</f>
        <v>0</v>
      </c>
      <c r="BL188" s="16" t="s">
        <v>144</v>
      </c>
      <c r="BM188" s="202" t="s">
        <v>840</v>
      </c>
    </row>
    <row r="189" spans="1:65" s="2" customFormat="1" ht="10.199999999999999">
      <c r="A189" s="33"/>
      <c r="B189" s="34"/>
      <c r="C189" s="35"/>
      <c r="D189" s="204" t="s">
        <v>146</v>
      </c>
      <c r="E189" s="35"/>
      <c r="F189" s="205" t="s">
        <v>839</v>
      </c>
      <c r="G189" s="35"/>
      <c r="H189" s="35"/>
      <c r="I189" s="114"/>
      <c r="J189" s="35"/>
      <c r="K189" s="35"/>
      <c r="L189" s="38"/>
      <c r="M189" s="206"/>
      <c r="N189" s="207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146</v>
      </c>
      <c r="AU189" s="16" t="s">
        <v>82</v>
      </c>
    </row>
    <row r="190" spans="1:65" s="2" customFormat="1" ht="19.2">
      <c r="A190" s="33"/>
      <c r="B190" s="34"/>
      <c r="C190" s="35"/>
      <c r="D190" s="204" t="s">
        <v>251</v>
      </c>
      <c r="E190" s="35"/>
      <c r="F190" s="219" t="s">
        <v>841</v>
      </c>
      <c r="G190" s="35"/>
      <c r="H190" s="35"/>
      <c r="I190" s="114"/>
      <c r="J190" s="35"/>
      <c r="K190" s="35"/>
      <c r="L190" s="38"/>
      <c r="M190" s="206"/>
      <c r="N190" s="207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251</v>
      </c>
      <c r="AU190" s="16" t="s">
        <v>82</v>
      </c>
    </row>
    <row r="191" spans="1:65" s="13" customFormat="1" ht="10.199999999999999">
      <c r="B191" s="208"/>
      <c r="C191" s="209"/>
      <c r="D191" s="204" t="s">
        <v>148</v>
      </c>
      <c r="E191" s="210" t="s">
        <v>19</v>
      </c>
      <c r="F191" s="211" t="s">
        <v>842</v>
      </c>
      <c r="G191" s="209"/>
      <c r="H191" s="212">
        <v>0.8</v>
      </c>
      <c r="I191" s="213"/>
      <c r="J191" s="209"/>
      <c r="K191" s="209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148</v>
      </c>
      <c r="AU191" s="218" t="s">
        <v>82</v>
      </c>
      <c r="AV191" s="13" t="s">
        <v>82</v>
      </c>
      <c r="AW191" s="13" t="s">
        <v>33</v>
      </c>
      <c r="AX191" s="13" t="s">
        <v>79</v>
      </c>
      <c r="AY191" s="218" t="s">
        <v>137</v>
      </c>
    </row>
    <row r="192" spans="1:65" s="2" customFormat="1" ht="14.4" customHeight="1">
      <c r="A192" s="33"/>
      <c r="B192" s="34"/>
      <c r="C192" s="220" t="s">
        <v>348</v>
      </c>
      <c r="D192" s="220" t="s">
        <v>322</v>
      </c>
      <c r="E192" s="221" t="s">
        <v>843</v>
      </c>
      <c r="F192" s="222" t="s">
        <v>844</v>
      </c>
      <c r="G192" s="223" t="s">
        <v>639</v>
      </c>
      <c r="H192" s="224">
        <v>6.24</v>
      </c>
      <c r="I192" s="225"/>
      <c r="J192" s="226">
        <f>ROUND(I192*H192,2)</f>
        <v>0</v>
      </c>
      <c r="K192" s="222" t="s">
        <v>19</v>
      </c>
      <c r="L192" s="227"/>
      <c r="M192" s="228" t="s">
        <v>19</v>
      </c>
      <c r="N192" s="229" t="s">
        <v>42</v>
      </c>
      <c r="O192" s="63"/>
      <c r="P192" s="200">
        <f>O192*H192</f>
        <v>0</v>
      </c>
      <c r="Q192" s="200">
        <v>1E-3</v>
      </c>
      <c r="R192" s="200">
        <f>Q192*H192</f>
        <v>6.2400000000000008E-3</v>
      </c>
      <c r="S192" s="200">
        <v>0</v>
      </c>
      <c r="T192" s="201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2" t="s">
        <v>194</v>
      </c>
      <c r="AT192" s="202" t="s">
        <v>322</v>
      </c>
      <c r="AU192" s="202" t="s">
        <v>82</v>
      </c>
      <c r="AY192" s="16" t="s">
        <v>137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6" t="s">
        <v>79</v>
      </c>
      <c r="BK192" s="203">
        <f>ROUND(I192*H192,2)</f>
        <v>0</v>
      </c>
      <c r="BL192" s="16" t="s">
        <v>144</v>
      </c>
      <c r="BM192" s="202" t="s">
        <v>845</v>
      </c>
    </row>
    <row r="193" spans="1:65" s="2" customFormat="1" ht="10.199999999999999">
      <c r="A193" s="33"/>
      <c r="B193" s="34"/>
      <c r="C193" s="35"/>
      <c r="D193" s="204" t="s">
        <v>146</v>
      </c>
      <c r="E193" s="35"/>
      <c r="F193" s="205" t="s">
        <v>844</v>
      </c>
      <c r="G193" s="35"/>
      <c r="H193" s="35"/>
      <c r="I193" s="114"/>
      <c r="J193" s="35"/>
      <c r="K193" s="35"/>
      <c r="L193" s="38"/>
      <c r="M193" s="206"/>
      <c r="N193" s="207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146</v>
      </c>
      <c r="AU193" s="16" t="s">
        <v>82</v>
      </c>
    </row>
    <row r="194" spans="1:65" s="2" customFormat="1" ht="19.2">
      <c r="A194" s="33"/>
      <c r="B194" s="34"/>
      <c r="C194" s="35"/>
      <c r="D194" s="204" t="s">
        <v>251</v>
      </c>
      <c r="E194" s="35"/>
      <c r="F194" s="219" t="s">
        <v>841</v>
      </c>
      <c r="G194" s="35"/>
      <c r="H194" s="35"/>
      <c r="I194" s="114"/>
      <c r="J194" s="35"/>
      <c r="K194" s="35"/>
      <c r="L194" s="38"/>
      <c r="M194" s="206"/>
      <c r="N194" s="207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251</v>
      </c>
      <c r="AU194" s="16" t="s">
        <v>82</v>
      </c>
    </row>
    <row r="195" spans="1:65" s="13" customFormat="1" ht="10.199999999999999">
      <c r="B195" s="208"/>
      <c r="C195" s="209"/>
      <c r="D195" s="204" t="s">
        <v>148</v>
      </c>
      <c r="E195" s="210" t="s">
        <v>19</v>
      </c>
      <c r="F195" s="211" t="s">
        <v>846</v>
      </c>
      <c r="G195" s="209"/>
      <c r="H195" s="212">
        <v>6.24</v>
      </c>
      <c r="I195" s="213"/>
      <c r="J195" s="209"/>
      <c r="K195" s="209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148</v>
      </c>
      <c r="AU195" s="218" t="s">
        <v>82</v>
      </c>
      <c r="AV195" s="13" t="s">
        <v>82</v>
      </c>
      <c r="AW195" s="13" t="s">
        <v>33</v>
      </c>
      <c r="AX195" s="13" t="s">
        <v>79</v>
      </c>
      <c r="AY195" s="218" t="s">
        <v>137</v>
      </c>
    </row>
    <row r="196" spans="1:65" s="2" customFormat="1" ht="14.4" customHeight="1">
      <c r="A196" s="33"/>
      <c r="B196" s="34"/>
      <c r="C196" s="191" t="s">
        <v>356</v>
      </c>
      <c r="D196" s="191" t="s">
        <v>139</v>
      </c>
      <c r="E196" s="192" t="s">
        <v>847</v>
      </c>
      <c r="F196" s="193" t="s">
        <v>848</v>
      </c>
      <c r="G196" s="194" t="s">
        <v>142</v>
      </c>
      <c r="H196" s="195">
        <v>109</v>
      </c>
      <c r="I196" s="196"/>
      <c r="J196" s="197">
        <f>ROUND(I196*H196,2)</f>
        <v>0</v>
      </c>
      <c r="K196" s="193" t="s">
        <v>143</v>
      </c>
      <c r="L196" s="38"/>
      <c r="M196" s="198" t="s">
        <v>19</v>
      </c>
      <c r="N196" s="199" t="s">
        <v>42</v>
      </c>
      <c r="O196" s="63"/>
      <c r="P196" s="200">
        <f>O196*H196</f>
        <v>0</v>
      </c>
      <c r="Q196" s="200">
        <v>0</v>
      </c>
      <c r="R196" s="200">
        <f>Q196*H196</f>
        <v>0</v>
      </c>
      <c r="S196" s="200">
        <v>0</v>
      </c>
      <c r="T196" s="201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2" t="s">
        <v>144</v>
      </c>
      <c r="AT196" s="202" t="s">
        <v>139</v>
      </c>
      <c r="AU196" s="202" t="s">
        <v>82</v>
      </c>
      <c r="AY196" s="16" t="s">
        <v>137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6" t="s">
        <v>79</v>
      </c>
      <c r="BK196" s="203">
        <f>ROUND(I196*H196,2)</f>
        <v>0</v>
      </c>
      <c r="BL196" s="16" t="s">
        <v>144</v>
      </c>
      <c r="BM196" s="202" t="s">
        <v>849</v>
      </c>
    </row>
    <row r="197" spans="1:65" s="2" customFormat="1" ht="10.199999999999999">
      <c r="A197" s="33"/>
      <c r="B197" s="34"/>
      <c r="C197" s="35"/>
      <c r="D197" s="204" t="s">
        <v>146</v>
      </c>
      <c r="E197" s="35"/>
      <c r="F197" s="205" t="s">
        <v>850</v>
      </c>
      <c r="G197" s="35"/>
      <c r="H197" s="35"/>
      <c r="I197" s="114"/>
      <c r="J197" s="35"/>
      <c r="K197" s="35"/>
      <c r="L197" s="38"/>
      <c r="M197" s="206"/>
      <c r="N197" s="207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146</v>
      </c>
      <c r="AU197" s="16" t="s">
        <v>82</v>
      </c>
    </row>
    <row r="198" spans="1:65" s="13" customFormat="1" ht="10.199999999999999">
      <c r="B198" s="208"/>
      <c r="C198" s="209"/>
      <c r="D198" s="204" t="s">
        <v>148</v>
      </c>
      <c r="E198" s="210" t="s">
        <v>19</v>
      </c>
      <c r="F198" s="211" t="s">
        <v>851</v>
      </c>
      <c r="G198" s="209"/>
      <c r="H198" s="212">
        <v>109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148</v>
      </c>
      <c r="AU198" s="218" t="s">
        <v>82</v>
      </c>
      <c r="AV198" s="13" t="s">
        <v>82</v>
      </c>
      <c r="AW198" s="13" t="s">
        <v>33</v>
      </c>
      <c r="AX198" s="13" t="s">
        <v>79</v>
      </c>
      <c r="AY198" s="218" t="s">
        <v>137</v>
      </c>
    </row>
    <row r="199" spans="1:65" s="2" customFormat="1" ht="14.4" customHeight="1">
      <c r="A199" s="33"/>
      <c r="B199" s="34"/>
      <c r="C199" s="220" t="s">
        <v>550</v>
      </c>
      <c r="D199" s="220" t="s">
        <v>322</v>
      </c>
      <c r="E199" s="221" t="s">
        <v>852</v>
      </c>
      <c r="F199" s="222" t="s">
        <v>853</v>
      </c>
      <c r="G199" s="223" t="s">
        <v>854</v>
      </c>
      <c r="H199" s="224">
        <v>6</v>
      </c>
      <c r="I199" s="225"/>
      <c r="J199" s="226">
        <f>ROUND(I199*H199,2)</f>
        <v>0</v>
      </c>
      <c r="K199" s="222" t="s">
        <v>19</v>
      </c>
      <c r="L199" s="227"/>
      <c r="M199" s="228" t="s">
        <v>19</v>
      </c>
      <c r="N199" s="229" t="s">
        <v>42</v>
      </c>
      <c r="O199" s="63"/>
      <c r="P199" s="200">
        <f>O199*H199</f>
        <v>0</v>
      </c>
      <c r="Q199" s="200">
        <v>0.2</v>
      </c>
      <c r="R199" s="200">
        <f>Q199*H199</f>
        <v>1.2000000000000002</v>
      </c>
      <c r="S199" s="200">
        <v>0</v>
      </c>
      <c r="T199" s="201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2" t="s">
        <v>194</v>
      </c>
      <c r="AT199" s="202" t="s">
        <v>322</v>
      </c>
      <c r="AU199" s="202" t="s">
        <v>82</v>
      </c>
      <c r="AY199" s="16" t="s">
        <v>137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6" t="s">
        <v>79</v>
      </c>
      <c r="BK199" s="203">
        <f>ROUND(I199*H199,2)</f>
        <v>0</v>
      </c>
      <c r="BL199" s="16" t="s">
        <v>144</v>
      </c>
      <c r="BM199" s="202" t="s">
        <v>855</v>
      </c>
    </row>
    <row r="200" spans="1:65" s="2" customFormat="1" ht="10.199999999999999">
      <c r="A200" s="33"/>
      <c r="B200" s="34"/>
      <c r="C200" s="35"/>
      <c r="D200" s="204" t="s">
        <v>146</v>
      </c>
      <c r="E200" s="35"/>
      <c r="F200" s="205" t="s">
        <v>853</v>
      </c>
      <c r="G200" s="35"/>
      <c r="H200" s="35"/>
      <c r="I200" s="114"/>
      <c r="J200" s="35"/>
      <c r="K200" s="35"/>
      <c r="L200" s="38"/>
      <c r="M200" s="206"/>
      <c r="N200" s="207"/>
      <c r="O200" s="63"/>
      <c r="P200" s="63"/>
      <c r="Q200" s="63"/>
      <c r="R200" s="63"/>
      <c r="S200" s="63"/>
      <c r="T200" s="64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146</v>
      </c>
      <c r="AU200" s="16" t="s">
        <v>82</v>
      </c>
    </row>
    <row r="201" spans="1:65" s="2" customFormat="1" ht="19.2">
      <c r="A201" s="33"/>
      <c r="B201" s="34"/>
      <c r="C201" s="35"/>
      <c r="D201" s="204" t="s">
        <v>251</v>
      </c>
      <c r="E201" s="35"/>
      <c r="F201" s="219" t="s">
        <v>856</v>
      </c>
      <c r="G201" s="35"/>
      <c r="H201" s="35"/>
      <c r="I201" s="114"/>
      <c r="J201" s="35"/>
      <c r="K201" s="35"/>
      <c r="L201" s="38"/>
      <c r="M201" s="206"/>
      <c r="N201" s="207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251</v>
      </c>
      <c r="AU201" s="16" t="s">
        <v>82</v>
      </c>
    </row>
    <row r="202" spans="1:65" s="2" customFormat="1" ht="14.4" customHeight="1">
      <c r="A202" s="33"/>
      <c r="B202" s="34"/>
      <c r="C202" s="191" t="s">
        <v>556</v>
      </c>
      <c r="D202" s="191" t="s">
        <v>139</v>
      </c>
      <c r="E202" s="192" t="s">
        <v>857</v>
      </c>
      <c r="F202" s="193" t="s">
        <v>858</v>
      </c>
      <c r="G202" s="194" t="s">
        <v>329</v>
      </c>
      <c r="H202" s="195">
        <v>25</v>
      </c>
      <c r="I202" s="196"/>
      <c r="J202" s="197">
        <f>ROUND(I202*H202,2)</f>
        <v>0</v>
      </c>
      <c r="K202" s="193" t="s">
        <v>19</v>
      </c>
      <c r="L202" s="38"/>
      <c r="M202" s="198" t="s">
        <v>19</v>
      </c>
      <c r="N202" s="199" t="s">
        <v>42</v>
      </c>
      <c r="O202" s="63"/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2" t="s">
        <v>144</v>
      </c>
      <c r="AT202" s="202" t="s">
        <v>139</v>
      </c>
      <c r="AU202" s="202" t="s">
        <v>82</v>
      </c>
      <c r="AY202" s="16" t="s">
        <v>137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6" t="s">
        <v>79</v>
      </c>
      <c r="BK202" s="203">
        <f>ROUND(I202*H202,2)</f>
        <v>0</v>
      </c>
      <c r="BL202" s="16" t="s">
        <v>144</v>
      </c>
      <c r="BM202" s="202" t="s">
        <v>859</v>
      </c>
    </row>
    <row r="203" spans="1:65" s="2" customFormat="1" ht="10.199999999999999">
      <c r="A203" s="33"/>
      <c r="B203" s="34"/>
      <c r="C203" s="35"/>
      <c r="D203" s="204" t="s">
        <v>146</v>
      </c>
      <c r="E203" s="35"/>
      <c r="F203" s="205" t="s">
        <v>858</v>
      </c>
      <c r="G203" s="35"/>
      <c r="H203" s="35"/>
      <c r="I203" s="114"/>
      <c r="J203" s="35"/>
      <c r="K203" s="35"/>
      <c r="L203" s="38"/>
      <c r="M203" s="206"/>
      <c r="N203" s="207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146</v>
      </c>
      <c r="AU203" s="16" t="s">
        <v>82</v>
      </c>
    </row>
    <row r="204" spans="1:65" s="13" customFormat="1" ht="10.199999999999999">
      <c r="B204" s="208"/>
      <c r="C204" s="209"/>
      <c r="D204" s="204" t="s">
        <v>148</v>
      </c>
      <c r="E204" s="210" t="s">
        <v>19</v>
      </c>
      <c r="F204" s="211" t="s">
        <v>753</v>
      </c>
      <c r="G204" s="209"/>
      <c r="H204" s="212">
        <v>25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148</v>
      </c>
      <c r="AU204" s="218" t="s">
        <v>82</v>
      </c>
      <c r="AV204" s="13" t="s">
        <v>82</v>
      </c>
      <c r="AW204" s="13" t="s">
        <v>33</v>
      </c>
      <c r="AX204" s="13" t="s">
        <v>79</v>
      </c>
      <c r="AY204" s="218" t="s">
        <v>137</v>
      </c>
    </row>
    <row r="205" spans="1:65" s="2" customFormat="1" ht="14.4" customHeight="1">
      <c r="A205" s="33"/>
      <c r="B205" s="34"/>
      <c r="C205" s="220" t="s">
        <v>561</v>
      </c>
      <c r="D205" s="220" t="s">
        <v>322</v>
      </c>
      <c r="E205" s="221" t="s">
        <v>860</v>
      </c>
      <c r="F205" s="222" t="s">
        <v>861</v>
      </c>
      <c r="G205" s="223" t="s">
        <v>639</v>
      </c>
      <c r="H205" s="224">
        <v>4.5</v>
      </c>
      <c r="I205" s="225"/>
      <c r="J205" s="226">
        <f>ROUND(I205*H205,2)</f>
        <v>0</v>
      </c>
      <c r="K205" s="222" t="s">
        <v>19</v>
      </c>
      <c r="L205" s="227"/>
      <c r="M205" s="228" t="s">
        <v>19</v>
      </c>
      <c r="N205" s="229" t="s">
        <v>42</v>
      </c>
      <c r="O205" s="63"/>
      <c r="P205" s="200">
        <f>O205*H205</f>
        <v>0</v>
      </c>
      <c r="Q205" s="200">
        <v>1E-3</v>
      </c>
      <c r="R205" s="200">
        <f>Q205*H205</f>
        <v>4.5000000000000005E-3</v>
      </c>
      <c r="S205" s="200">
        <v>0</v>
      </c>
      <c r="T205" s="20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02" t="s">
        <v>194</v>
      </c>
      <c r="AT205" s="202" t="s">
        <v>322</v>
      </c>
      <c r="AU205" s="202" t="s">
        <v>82</v>
      </c>
      <c r="AY205" s="16" t="s">
        <v>137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6" t="s">
        <v>79</v>
      </c>
      <c r="BK205" s="203">
        <f>ROUND(I205*H205,2)</f>
        <v>0</v>
      </c>
      <c r="BL205" s="16" t="s">
        <v>144</v>
      </c>
      <c r="BM205" s="202" t="s">
        <v>862</v>
      </c>
    </row>
    <row r="206" spans="1:65" s="2" customFormat="1" ht="10.199999999999999">
      <c r="A206" s="33"/>
      <c r="B206" s="34"/>
      <c r="C206" s="35"/>
      <c r="D206" s="204" t="s">
        <v>146</v>
      </c>
      <c r="E206" s="35"/>
      <c r="F206" s="205" t="s">
        <v>861</v>
      </c>
      <c r="G206" s="35"/>
      <c r="H206" s="35"/>
      <c r="I206" s="114"/>
      <c r="J206" s="35"/>
      <c r="K206" s="35"/>
      <c r="L206" s="38"/>
      <c r="M206" s="206"/>
      <c r="N206" s="207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146</v>
      </c>
      <c r="AU206" s="16" t="s">
        <v>82</v>
      </c>
    </row>
    <row r="207" spans="1:65" s="2" customFormat="1" ht="19.2">
      <c r="A207" s="33"/>
      <c r="B207" s="34"/>
      <c r="C207" s="35"/>
      <c r="D207" s="204" t="s">
        <v>251</v>
      </c>
      <c r="E207" s="35"/>
      <c r="F207" s="219" t="s">
        <v>863</v>
      </c>
      <c r="G207" s="35"/>
      <c r="H207" s="35"/>
      <c r="I207" s="114"/>
      <c r="J207" s="35"/>
      <c r="K207" s="35"/>
      <c r="L207" s="38"/>
      <c r="M207" s="206"/>
      <c r="N207" s="207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251</v>
      </c>
      <c r="AU207" s="16" t="s">
        <v>82</v>
      </c>
    </row>
    <row r="208" spans="1:65" s="13" customFormat="1" ht="10.199999999999999">
      <c r="B208" s="208"/>
      <c r="C208" s="209"/>
      <c r="D208" s="204" t="s">
        <v>148</v>
      </c>
      <c r="E208" s="210" t="s">
        <v>19</v>
      </c>
      <c r="F208" s="211" t="s">
        <v>864</v>
      </c>
      <c r="G208" s="209"/>
      <c r="H208" s="212">
        <v>4.5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148</v>
      </c>
      <c r="AU208" s="218" t="s">
        <v>82</v>
      </c>
      <c r="AV208" s="13" t="s">
        <v>82</v>
      </c>
      <c r="AW208" s="13" t="s">
        <v>33</v>
      </c>
      <c r="AX208" s="13" t="s">
        <v>79</v>
      </c>
      <c r="AY208" s="218" t="s">
        <v>137</v>
      </c>
    </row>
    <row r="209" spans="1:65" s="2" customFormat="1" ht="14.4" customHeight="1">
      <c r="A209" s="33"/>
      <c r="B209" s="34"/>
      <c r="C209" s="191" t="s">
        <v>565</v>
      </c>
      <c r="D209" s="191" t="s">
        <v>139</v>
      </c>
      <c r="E209" s="192" t="s">
        <v>865</v>
      </c>
      <c r="F209" s="193" t="s">
        <v>866</v>
      </c>
      <c r="G209" s="194" t="s">
        <v>159</v>
      </c>
      <c r="H209" s="195">
        <v>6.36</v>
      </c>
      <c r="I209" s="196"/>
      <c r="J209" s="197">
        <f>ROUND(I209*H209,2)</f>
        <v>0</v>
      </c>
      <c r="K209" s="193" t="s">
        <v>143</v>
      </c>
      <c r="L209" s="38"/>
      <c r="M209" s="198" t="s">
        <v>19</v>
      </c>
      <c r="N209" s="199" t="s">
        <v>42</v>
      </c>
      <c r="O209" s="63"/>
      <c r="P209" s="200">
        <f>O209*H209</f>
        <v>0</v>
      </c>
      <c r="Q209" s="200">
        <v>0</v>
      </c>
      <c r="R209" s="200">
        <f>Q209*H209</f>
        <v>0</v>
      </c>
      <c r="S209" s="200">
        <v>0</v>
      </c>
      <c r="T209" s="201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02" t="s">
        <v>144</v>
      </c>
      <c r="AT209" s="202" t="s">
        <v>139</v>
      </c>
      <c r="AU209" s="202" t="s">
        <v>82</v>
      </c>
      <c r="AY209" s="16" t="s">
        <v>137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6" t="s">
        <v>79</v>
      </c>
      <c r="BK209" s="203">
        <f>ROUND(I209*H209,2)</f>
        <v>0</v>
      </c>
      <c r="BL209" s="16" t="s">
        <v>144</v>
      </c>
      <c r="BM209" s="202" t="s">
        <v>867</v>
      </c>
    </row>
    <row r="210" spans="1:65" s="2" customFormat="1" ht="10.199999999999999">
      <c r="A210" s="33"/>
      <c r="B210" s="34"/>
      <c r="C210" s="35"/>
      <c r="D210" s="204" t="s">
        <v>146</v>
      </c>
      <c r="E210" s="35"/>
      <c r="F210" s="205" t="s">
        <v>868</v>
      </c>
      <c r="G210" s="35"/>
      <c r="H210" s="35"/>
      <c r="I210" s="114"/>
      <c r="J210" s="35"/>
      <c r="K210" s="35"/>
      <c r="L210" s="38"/>
      <c r="M210" s="206"/>
      <c r="N210" s="207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146</v>
      </c>
      <c r="AU210" s="16" t="s">
        <v>82</v>
      </c>
    </row>
    <row r="211" spans="1:65" s="13" customFormat="1" ht="10.199999999999999">
      <c r="B211" s="208"/>
      <c r="C211" s="209"/>
      <c r="D211" s="204" t="s">
        <v>148</v>
      </c>
      <c r="E211" s="210" t="s">
        <v>19</v>
      </c>
      <c r="F211" s="211" t="s">
        <v>869</v>
      </c>
      <c r="G211" s="209"/>
      <c r="H211" s="212">
        <v>3.86</v>
      </c>
      <c r="I211" s="213"/>
      <c r="J211" s="209"/>
      <c r="K211" s="209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148</v>
      </c>
      <c r="AU211" s="218" t="s">
        <v>82</v>
      </c>
      <c r="AV211" s="13" t="s">
        <v>82</v>
      </c>
      <c r="AW211" s="13" t="s">
        <v>33</v>
      </c>
      <c r="AX211" s="13" t="s">
        <v>71</v>
      </c>
      <c r="AY211" s="218" t="s">
        <v>137</v>
      </c>
    </row>
    <row r="212" spans="1:65" s="13" customFormat="1" ht="10.199999999999999">
      <c r="B212" s="208"/>
      <c r="C212" s="209"/>
      <c r="D212" s="204" t="s">
        <v>148</v>
      </c>
      <c r="E212" s="210" t="s">
        <v>19</v>
      </c>
      <c r="F212" s="211" t="s">
        <v>870</v>
      </c>
      <c r="G212" s="209"/>
      <c r="H212" s="212">
        <v>2.5</v>
      </c>
      <c r="I212" s="213"/>
      <c r="J212" s="209"/>
      <c r="K212" s="209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148</v>
      </c>
      <c r="AU212" s="218" t="s">
        <v>82</v>
      </c>
      <c r="AV212" s="13" t="s">
        <v>82</v>
      </c>
      <c r="AW212" s="13" t="s">
        <v>33</v>
      </c>
      <c r="AX212" s="13" t="s">
        <v>71</v>
      </c>
      <c r="AY212" s="218" t="s">
        <v>137</v>
      </c>
    </row>
    <row r="213" spans="1:65" s="2" customFormat="1" ht="14.4" customHeight="1">
      <c r="A213" s="33"/>
      <c r="B213" s="34"/>
      <c r="C213" s="191" t="s">
        <v>572</v>
      </c>
      <c r="D213" s="191" t="s">
        <v>139</v>
      </c>
      <c r="E213" s="192" t="s">
        <v>871</v>
      </c>
      <c r="F213" s="193" t="s">
        <v>872</v>
      </c>
      <c r="G213" s="194" t="s">
        <v>159</v>
      </c>
      <c r="H213" s="195">
        <v>6.36</v>
      </c>
      <c r="I213" s="196"/>
      <c r="J213" s="197">
        <f>ROUND(I213*H213,2)</f>
        <v>0</v>
      </c>
      <c r="K213" s="193" t="s">
        <v>143</v>
      </c>
      <c r="L213" s="38"/>
      <c r="M213" s="198" t="s">
        <v>19</v>
      </c>
      <c r="N213" s="199" t="s">
        <v>42</v>
      </c>
      <c r="O213" s="63"/>
      <c r="P213" s="200">
        <f>O213*H213</f>
        <v>0</v>
      </c>
      <c r="Q213" s="200">
        <v>0</v>
      </c>
      <c r="R213" s="200">
        <f>Q213*H213</f>
        <v>0</v>
      </c>
      <c r="S213" s="200">
        <v>0</v>
      </c>
      <c r="T213" s="201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02" t="s">
        <v>144</v>
      </c>
      <c r="AT213" s="202" t="s">
        <v>139</v>
      </c>
      <c r="AU213" s="202" t="s">
        <v>82</v>
      </c>
      <c r="AY213" s="16" t="s">
        <v>137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6" t="s">
        <v>79</v>
      </c>
      <c r="BK213" s="203">
        <f>ROUND(I213*H213,2)</f>
        <v>0</v>
      </c>
      <c r="BL213" s="16" t="s">
        <v>144</v>
      </c>
      <c r="BM213" s="202" t="s">
        <v>873</v>
      </c>
    </row>
    <row r="214" spans="1:65" s="2" customFormat="1" ht="10.199999999999999">
      <c r="A214" s="33"/>
      <c r="B214" s="34"/>
      <c r="C214" s="35"/>
      <c r="D214" s="204" t="s">
        <v>146</v>
      </c>
      <c r="E214" s="35"/>
      <c r="F214" s="205" t="s">
        <v>874</v>
      </c>
      <c r="G214" s="35"/>
      <c r="H214" s="35"/>
      <c r="I214" s="114"/>
      <c r="J214" s="35"/>
      <c r="K214" s="35"/>
      <c r="L214" s="38"/>
      <c r="M214" s="206"/>
      <c r="N214" s="207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146</v>
      </c>
      <c r="AU214" s="16" t="s">
        <v>82</v>
      </c>
    </row>
    <row r="215" spans="1:65" s="2" customFormat="1" ht="14.4" customHeight="1">
      <c r="A215" s="33"/>
      <c r="B215" s="34"/>
      <c r="C215" s="191" t="s">
        <v>580</v>
      </c>
      <c r="D215" s="191" t="s">
        <v>139</v>
      </c>
      <c r="E215" s="192" t="s">
        <v>875</v>
      </c>
      <c r="F215" s="193" t="s">
        <v>876</v>
      </c>
      <c r="G215" s="194" t="s">
        <v>159</v>
      </c>
      <c r="H215" s="195">
        <v>31.8</v>
      </c>
      <c r="I215" s="196"/>
      <c r="J215" s="197">
        <f>ROUND(I215*H215,2)</f>
        <v>0</v>
      </c>
      <c r="K215" s="193" t="s">
        <v>143</v>
      </c>
      <c r="L215" s="38"/>
      <c r="M215" s="198" t="s">
        <v>19</v>
      </c>
      <c r="N215" s="199" t="s">
        <v>42</v>
      </c>
      <c r="O215" s="63"/>
      <c r="P215" s="200">
        <f>O215*H215</f>
        <v>0</v>
      </c>
      <c r="Q215" s="200">
        <v>0</v>
      </c>
      <c r="R215" s="200">
        <f>Q215*H215</f>
        <v>0</v>
      </c>
      <c r="S215" s="200">
        <v>0</v>
      </c>
      <c r="T215" s="201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2" t="s">
        <v>144</v>
      </c>
      <c r="AT215" s="202" t="s">
        <v>139</v>
      </c>
      <c r="AU215" s="202" t="s">
        <v>82</v>
      </c>
      <c r="AY215" s="16" t="s">
        <v>137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6" t="s">
        <v>79</v>
      </c>
      <c r="BK215" s="203">
        <f>ROUND(I215*H215,2)</f>
        <v>0</v>
      </c>
      <c r="BL215" s="16" t="s">
        <v>144</v>
      </c>
      <c r="BM215" s="202" t="s">
        <v>877</v>
      </c>
    </row>
    <row r="216" spans="1:65" s="2" customFormat="1" ht="10.199999999999999">
      <c r="A216" s="33"/>
      <c r="B216" s="34"/>
      <c r="C216" s="35"/>
      <c r="D216" s="204" t="s">
        <v>146</v>
      </c>
      <c r="E216" s="35"/>
      <c r="F216" s="205" t="s">
        <v>878</v>
      </c>
      <c r="G216" s="35"/>
      <c r="H216" s="35"/>
      <c r="I216" s="114"/>
      <c r="J216" s="35"/>
      <c r="K216" s="35"/>
      <c r="L216" s="38"/>
      <c r="M216" s="206"/>
      <c r="N216" s="207"/>
      <c r="O216" s="63"/>
      <c r="P216" s="63"/>
      <c r="Q216" s="63"/>
      <c r="R216" s="63"/>
      <c r="S216" s="63"/>
      <c r="T216" s="6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146</v>
      </c>
      <c r="AU216" s="16" t="s">
        <v>82</v>
      </c>
    </row>
    <row r="217" spans="1:65" s="13" customFormat="1" ht="10.199999999999999">
      <c r="B217" s="208"/>
      <c r="C217" s="209"/>
      <c r="D217" s="204" t="s">
        <v>148</v>
      </c>
      <c r="E217" s="210" t="s">
        <v>19</v>
      </c>
      <c r="F217" s="211" t="s">
        <v>879</v>
      </c>
      <c r="G217" s="209"/>
      <c r="H217" s="212">
        <v>31.8</v>
      </c>
      <c r="I217" s="213"/>
      <c r="J217" s="209"/>
      <c r="K217" s="209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148</v>
      </c>
      <c r="AU217" s="218" t="s">
        <v>82</v>
      </c>
      <c r="AV217" s="13" t="s">
        <v>82</v>
      </c>
      <c r="AW217" s="13" t="s">
        <v>33</v>
      </c>
      <c r="AX217" s="13" t="s">
        <v>79</v>
      </c>
      <c r="AY217" s="218" t="s">
        <v>137</v>
      </c>
    </row>
    <row r="218" spans="1:65" s="2" customFormat="1" ht="14.4" customHeight="1">
      <c r="A218" s="33"/>
      <c r="B218" s="34"/>
      <c r="C218" s="220" t="s">
        <v>587</v>
      </c>
      <c r="D218" s="220" t="s">
        <v>322</v>
      </c>
      <c r="E218" s="221" t="s">
        <v>880</v>
      </c>
      <c r="F218" s="222" t="s">
        <v>881</v>
      </c>
      <c r="G218" s="223" t="s">
        <v>159</v>
      </c>
      <c r="H218" s="224">
        <v>6.36</v>
      </c>
      <c r="I218" s="225"/>
      <c r="J218" s="226">
        <f>ROUND(I218*H218,2)</f>
        <v>0</v>
      </c>
      <c r="K218" s="222" t="s">
        <v>143</v>
      </c>
      <c r="L218" s="227"/>
      <c r="M218" s="228" t="s">
        <v>19</v>
      </c>
      <c r="N218" s="229" t="s">
        <v>42</v>
      </c>
      <c r="O218" s="63"/>
      <c r="P218" s="200">
        <f>O218*H218</f>
        <v>0</v>
      </c>
      <c r="Q218" s="200">
        <v>0</v>
      </c>
      <c r="R218" s="200">
        <f>Q218*H218</f>
        <v>0</v>
      </c>
      <c r="S218" s="200">
        <v>0</v>
      </c>
      <c r="T218" s="201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02" t="s">
        <v>194</v>
      </c>
      <c r="AT218" s="202" t="s">
        <v>322</v>
      </c>
      <c r="AU218" s="202" t="s">
        <v>82</v>
      </c>
      <c r="AY218" s="16" t="s">
        <v>137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6" t="s">
        <v>79</v>
      </c>
      <c r="BK218" s="203">
        <f>ROUND(I218*H218,2)</f>
        <v>0</v>
      </c>
      <c r="BL218" s="16" t="s">
        <v>144</v>
      </c>
      <c r="BM218" s="202" t="s">
        <v>882</v>
      </c>
    </row>
    <row r="219" spans="1:65" s="2" customFormat="1" ht="10.199999999999999">
      <c r="A219" s="33"/>
      <c r="B219" s="34"/>
      <c r="C219" s="35"/>
      <c r="D219" s="204" t="s">
        <v>146</v>
      </c>
      <c r="E219" s="35"/>
      <c r="F219" s="205" t="s">
        <v>881</v>
      </c>
      <c r="G219" s="35"/>
      <c r="H219" s="35"/>
      <c r="I219" s="114"/>
      <c r="J219" s="35"/>
      <c r="K219" s="35"/>
      <c r="L219" s="38"/>
      <c r="M219" s="206"/>
      <c r="N219" s="207"/>
      <c r="O219" s="63"/>
      <c r="P219" s="63"/>
      <c r="Q219" s="63"/>
      <c r="R219" s="63"/>
      <c r="S219" s="63"/>
      <c r="T219" s="6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146</v>
      </c>
      <c r="AU219" s="16" t="s">
        <v>82</v>
      </c>
    </row>
    <row r="220" spans="1:65" s="12" customFormat="1" ht="22.8" customHeight="1">
      <c r="B220" s="175"/>
      <c r="C220" s="176"/>
      <c r="D220" s="177" t="s">
        <v>70</v>
      </c>
      <c r="E220" s="189" t="s">
        <v>156</v>
      </c>
      <c r="F220" s="189" t="s">
        <v>476</v>
      </c>
      <c r="G220" s="176"/>
      <c r="H220" s="176"/>
      <c r="I220" s="179"/>
      <c r="J220" s="190">
        <f>BK220</f>
        <v>0</v>
      </c>
      <c r="K220" s="176"/>
      <c r="L220" s="181"/>
      <c r="M220" s="182"/>
      <c r="N220" s="183"/>
      <c r="O220" s="183"/>
      <c r="P220" s="184">
        <f>SUM(P221:P234)</f>
        <v>0</v>
      </c>
      <c r="Q220" s="183"/>
      <c r="R220" s="184">
        <f>SUM(R221:R234)</f>
        <v>0.33600000000000002</v>
      </c>
      <c r="S220" s="183"/>
      <c r="T220" s="185">
        <f>SUM(T221:T234)</f>
        <v>0</v>
      </c>
      <c r="AR220" s="186" t="s">
        <v>79</v>
      </c>
      <c r="AT220" s="187" t="s">
        <v>70</v>
      </c>
      <c r="AU220" s="187" t="s">
        <v>79</v>
      </c>
      <c r="AY220" s="186" t="s">
        <v>137</v>
      </c>
      <c r="BK220" s="188">
        <f>SUM(BK221:BK234)</f>
        <v>0</v>
      </c>
    </row>
    <row r="221" spans="1:65" s="2" customFormat="1" ht="22.8">
      <c r="A221" s="33"/>
      <c r="B221" s="34"/>
      <c r="C221" s="191" t="s">
        <v>593</v>
      </c>
      <c r="D221" s="191" t="s">
        <v>139</v>
      </c>
      <c r="E221" s="192" t="s">
        <v>883</v>
      </c>
      <c r="F221" s="193" t="s">
        <v>884</v>
      </c>
      <c r="G221" s="194" t="s">
        <v>329</v>
      </c>
      <c r="H221" s="195">
        <v>16</v>
      </c>
      <c r="I221" s="196"/>
      <c r="J221" s="197">
        <f>ROUND(I221*H221,2)</f>
        <v>0</v>
      </c>
      <c r="K221" s="193" t="s">
        <v>143</v>
      </c>
      <c r="L221" s="38"/>
      <c r="M221" s="198" t="s">
        <v>19</v>
      </c>
      <c r="N221" s="199" t="s">
        <v>42</v>
      </c>
      <c r="O221" s="63"/>
      <c r="P221" s="200">
        <f>O221*H221</f>
        <v>0</v>
      </c>
      <c r="Q221" s="200">
        <v>0</v>
      </c>
      <c r="R221" s="200">
        <f>Q221*H221</f>
        <v>0</v>
      </c>
      <c r="S221" s="200">
        <v>0</v>
      </c>
      <c r="T221" s="201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2" t="s">
        <v>144</v>
      </c>
      <c r="AT221" s="202" t="s">
        <v>139</v>
      </c>
      <c r="AU221" s="202" t="s">
        <v>82</v>
      </c>
      <c r="AY221" s="16" t="s">
        <v>137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6" t="s">
        <v>79</v>
      </c>
      <c r="BK221" s="203">
        <f>ROUND(I221*H221,2)</f>
        <v>0</v>
      </c>
      <c r="BL221" s="16" t="s">
        <v>144</v>
      </c>
      <c r="BM221" s="202" t="s">
        <v>885</v>
      </c>
    </row>
    <row r="222" spans="1:65" s="2" customFormat="1" ht="19.2">
      <c r="A222" s="33"/>
      <c r="B222" s="34"/>
      <c r="C222" s="35"/>
      <c r="D222" s="204" t="s">
        <v>146</v>
      </c>
      <c r="E222" s="35"/>
      <c r="F222" s="205" t="s">
        <v>886</v>
      </c>
      <c r="G222" s="35"/>
      <c r="H222" s="35"/>
      <c r="I222" s="114"/>
      <c r="J222" s="35"/>
      <c r="K222" s="35"/>
      <c r="L222" s="38"/>
      <c r="M222" s="206"/>
      <c r="N222" s="207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146</v>
      </c>
      <c r="AU222" s="16" t="s">
        <v>82</v>
      </c>
    </row>
    <row r="223" spans="1:65" s="13" customFormat="1" ht="10.199999999999999">
      <c r="B223" s="208"/>
      <c r="C223" s="209"/>
      <c r="D223" s="204" t="s">
        <v>148</v>
      </c>
      <c r="E223" s="210" t="s">
        <v>19</v>
      </c>
      <c r="F223" s="211" t="s">
        <v>887</v>
      </c>
      <c r="G223" s="209"/>
      <c r="H223" s="212">
        <v>16</v>
      </c>
      <c r="I223" s="213"/>
      <c r="J223" s="209"/>
      <c r="K223" s="209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148</v>
      </c>
      <c r="AU223" s="218" t="s">
        <v>82</v>
      </c>
      <c r="AV223" s="13" t="s">
        <v>82</v>
      </c>
      <c r="AW223" s="13" t="s">
        <v>33</v>
      </c>
      <c r="AX223" s="13" t="s">
        <v>79</v>
      </c>
      <c r="AY223" s="218" t="s">
        <v>137</v>
      </c>
    </row>
    <row r="224" spans="1:65" s="2" customFormat="1" ht="14.4" customHeight="1">
      <c r="A224" s="33"/>
      <c r="B224" s="34"/>
      <c r="C224" s="220" t="s">
        <v>599</v>
      </c>
      <c r="D224" s="220" t="s">
        <v>322</v>
      </c>
      <c r="E224" s="221" t="s">
        <v>888</v>
      </c>
      <c r="F224" s="222" t="s">
        <v>889</v>
      </c>
      <c r="G224" s="223" t="s">
        <v>791</v>
      </c>
      <c r="H224" s="224">
        <v>16</v>
      </c>
      <c r="I224" s="225"/>
      <c r="J224" s="226">
        <f>ROUND(I224*H224,2)</f>
        <v>0</v>
      </c>
      <c r="K224" s="222" t="s">
        <v>19</v>
      </c>
      <c r="L224" s="227"/>
      <c r="M224" s="228" t="s">
        <v>19</v>
      </c>
      <c r="N224" s="229" t="s">
        <v>42</v>
      </c>
      <c r="O224" s="63"/>
      <c r="P224" s="200">
        <f>O224*H224</f>
        <v>0</v>
      </c>
      <c r="Q224" s="200">
        <v>2.1000000000000001E-2</v>
      </c>
      <c r="R224" s="200">
        <f>Q224*H224</f>
        <v>0.33600000000000002</v>
      </c>
      <c r="S224" s="200">
        <v>0</v>
      </c>
      <c r="T224" s="201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02" t="s">
        <v>194</v>
      </c>
      <c r="AT224" s="202" t="s">
        <v>322</v>
      </c>
      <c r="AU224" s="202" t="s">
        <v>82</v>
      </c>
      <c r="AY224" s="16" t="s">
        <v>137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6" t="s">
        <v>79</v>
      </c>
      <c r="BK224" s="203">
        <f>ROUND(I224*H224,2)</f>
        <v>0</v>
      </c>
      <c r="BL224" s="16" t="s">
        <v>144</v>
      </c>
      <c r="BM224" s="202" t="s">
        <v>890</v>
      </c>
    </row>
    <row r="225" spans="1:65" s="2" customFormat="1" ht="10.199999999999999">
      <c r="A225" s="33"/>
      <c r="B225" s="34"/>
      <c r="C225" s="35"/>
      <c r="D225" s="204" t="s">
        <v>146</v>
      </c>
      <c r="E225" s="35"/>
      <c r="F225" s="205" t="s">
        <v>889</v>
      </c>
      <c r="G225" s="35"/>
      <c r="H225" s="35"/>
      <c r="I225" s="114"/>
      <c r="J225" s="35"/>
      <c r="K225" s="35"/>
      <c r="L225" s="38"/>
      <c r="M225" s="206"/>
      <c r="N225" s="207"/>
      <c r="O225" s="63"/>
      <c r="P225" s="63"/>
      <c r="Q225" s="63"/>
      <c r="R225" s="63"/>
      <c r="S225" s="63"/>
      <c r="T225" s="6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146</v>
      </c>
      <c r="AU225" s="16" t="s">
        <v>82</v>
      </c>
    </row>
    <row r="226" spans="1:65" s="2" customFormat="1" ht="38.4">
      <c r="A226" s="33"/>
      <c r="B226" s="34"/>
      <c r="C226" s="35"/>
      <c r="D226" s="204" t="s">
        <v>251</v>
      </c>
      <c r="E226" s="35"/>
      <c r="F226" s="219" t="s">
        <v>891</v>
      </c>
      <c r="G226" s="35"/>
      <c r="H226" s="35"/>
      <c r="I226" s="114"/>
      <c r="J226" s="35"/>
      <c r="K226" s="35"/>
      <c r="L226" s="38"/>
      <c r="M226" s="206"/>
      <c r="N226" s="207"/>
      <c r="O226" s="63"/>
      <c r="P226" s="63"/>
      <c r="Q226" s="63"/>
      <c r="R226" s="63"/>
      <c r="S226" s="63"/>
      <c r="T226" s="64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251</v>
      </c>
      <c r="AU226" s="16" t="s">
        <v>82</v>
      </c>
    </row>
    <row r="227" spans="1:65" s="2" customFormat="1" ht="14.4" customHeight="1">
      <c r="A227" s="33"/>
      <c r="B227" s="34"/>
      <c r="C227" s="191" t="s">
        <v>605</v>
      </c>
      <c r="D227" s="191" t="s">
        <v>139</v>
      </c>
      <c r="E227" s="192" t="s">
        <v>892</v>
      </c>
      <c r="F227" s="193" t="s">
        <v>893</v>
      </c>
      <c r="G227" s="194" t="s">
        <v>317</v>
      </c>
      <c r="H227" s="195">
        <v>141</v>
      </c>
      <c r="I227" s="196"/>
      <c r="J227" s="197">
        <f>ROUND(I227*H227,2)</f>
        <v>0</v>
      </c>
      <c r="K227" s="193" t="s">
        <v>19</v>
      </c>
      <c r="L227" s="38"/>
      <c r="M227" s="198" t="s">
        <v>19</v>
      </c>
      <c r="N227" s="199" t="s">
        <v>42</v>
      </c>
      <c r="O227" s="63"/>
      <c r="P227" s="200">
        <f>O227*H227</f>
        <v>0</v>
      </c>
      <c r="Q227" s="200">
        <v>0</v>
      </c>
      <c r="R227" s="200">
        <f>Q227*H227</f>
        <v>0</v>
      </c>
      <c r="S227" s="200">
        <v>0</v>
      </c>
      <c r="T227" s="201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02" t="s">
        <v>144</v>
      </c>
      <c r="AT227" s="202" t="s">
        <v>139</v>
      </c>
      <c r="AU227" s="202" t="s">
        <v>82</v>
      </c>
      <c r="AY227" s="16" t="s">
        <v>137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16" t="s">
        <v>79</v>
      </c>
      <c r="BK227" s="203">
        <f>ROUND(I227*H227,2)</f>
        <v>0</v>
      </c>
      <c r="BL227" s="16" t="s">
        <v>144</v>
      </c>
      <c r="BM227" s="202" t="s">
        <v>894</v>
      </c>
    </row>
    <row r="228" spans="1:65" s="2" customFormat="1" ht="10.199999999999999">
      <c r="A228" s="33"/>
      <c r="B228" s="34"/>
      <c r="C228" s="35"/>
      <c r="D228" s="204" t="s">
        <v>146</v>
      </c>
      <c r="E228" s="35"/>
      <c r="F228" s="205" t="s">
        <v>893</v>
      </c>
      <c r="G228" s="35"/>
      <c r="H228" s="35"/>
      <c r="I228" s="114"/>
      <c r="J228" s="35"/>
      <c r="K228" s="35"/>
      <c r="L228" s="38"/>
      <c r="M228" s="206"/>
      <c r="N228" s="207"/>
      <c r="O228" s="63"/>
      <c r="P228" s="63"/>
      <c r="Q228" s="63"/>
      <c r="R228" s="63"/>
      <c r="S228" s="63"/>
      <c r="T228" s="64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146</v>
      </c>
      <c r="AU228" s="16" t="s">
        <v>82</v>
      </c>
    </row>
    <row r="229" spans="1:65" s="2" customFormat="1" ht="57.6">
      <c r="A229" s="33"/>
      <c r="B229" s="34"/>
      <c r="C229" s="35"/>
      <c r="D229" s="204" t="s">
        <v>251</v>
      </c>
      <c r="E229" s="35"/>
      <c r="F229" s="219" t="s">
        <v>895</v>
      </c>
      <c r="G229" s="35"/>
      <c r="H229" s="35"/>
      <c r="I229" s="114"/>
      <c r="J229" s="35"/>
      <c r="K229" s="35"/>
      <c r="L229" s="38"/>
      <c r="M229" s="206"/>
      <c r="N229" s="207"/>
      <c r="O229" s="63"/>
      <c r="P229" s="63"/>
      <c r="Q229" s="63"/>
      <c r="R229" s="63"/>
      <c r="S229" s="63"/>
      <c r="T229" s="64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251</v>
      </c>
      <c r="AU229" s="16" t="s">
        <v>82</v>
      </c>
    </row>
    <row r="230" spans="1:65" s="13" customFormat="1" ht="10.199999999999999">
      <c r="B230" s="208"/>
      <c r="C230" s="209"/>
      <c r="D230" s="204" t="s">
        <v>148</v>
      </c>
      <c r="E230" s="210" t="s">
        <v>19</v>
      </c>
      <c r="F230" s="211" t="s">
        <v>896</v>
      </c>
      <c r="G230" s="209"/>
      <c r="H230" s="212">
        <v>141</v>
      </c>
      <c r="I230" s="213"/>
      <c r="J230" s="209"/>
      <c r="K230" s="209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148</v>
      </c>
      <c r="AU230" s="218" t="s">
        <v>82</v>
      </c>
      <c r="AV230" s="13" t="s">
        <v>82</v>
      </c>
      <c r="AW230" s="13" t="s">
        <v>33</v>
      </c>
      <c r="AX230" s="13" t="s">
        <v>79</v>
      </c>
      <c r="AY230" s="218" t="s">
        <v>137</v>
      </c>
    </row>
    <row r="231" spans="1:65" s="2" customFormat="1" ht="14.4" customHeight="1">
      <c r="A231" s="33"/>
      <c r="B231" s="34"/>
      <c r="C231" s="191" t="s">
        <v>610</v>
      </c>
      <c r="D231" s="191" t="s">
        <v>139</v>
      </c>
      <c r="E231" s="192" t="s">
        <v>897</v>
      </c>
      <c r="F231" s="193" t="s">
        <v>898</v>
      </c>
      <c r="G231" s="194" t="s">
        <v>791</v>
      </c>
      <c r="H231" s="195">
        <v>2</v>
      </c>
      <c r="I231" s="196"/>
      <c r="J231" s="197">
        <f>ROUND(I231*H231,2)</f>
        <v>0</v>
      </c>
      <c r="K231" s="193" t="s">
        <v>19</v>
      </c>
      <c r="L231" s="38"/>
      <c r="M231" s="198" t="s">
        <v>19</v>
      </c>
      <c r="N231" s="199" t="s">
        <v>42</v>
      </c>
      <c r="O231" s="63"/>
      <c r="P231" s="200">
        <f>O231*H231</f>
        <v>0</v>
      </c>
      <c r="Q231" s="200">
        <v>0</v>
      </c>
      <c r="R231" s="200">
        <f>Q231*H231</f>
        <v>0</v>
      </c>
      <c r="S231" s="200">
        <v>0</v>
      </c>
      <c r="T231" s="201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02" t="s">
        <v>144</v>
      </c>
      <c r="AT231" s="202" t="s">
        <v>139</v>
      </c>
      <c r="AU231" s="202" t="s">
        <v>82</v>
      </c>
      <c r="AY231" s="16" t="s">
        <v>137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16" t="s">
        <v>79</v>
      </c>
      <c r="BK231" s="203">
        <f>ROUND(I231*H231,2)</f>
        <v>0</v>
      </c>
      <c r="BL231" s="16" t="s">
        <v>144</v>
      </c>
      <c r="BM231" s="202" t="s">
        <v>899</v>
      </c>
    </row>
    <row r="232" spans="1:65" s="2" customFormat="1" ht="10.199999999999999">
      <c r="A232" s="33"/>
      <c r="B232" s="34"/>
      <c r="C232" s="35"/>
      <c r="D232" s="204" t="s">
        <v>146</v>
      </c>
      <c r="E232" s="35"/>
      <c r="F232" s="205" t="s">
        <v>898</v>
      </c>
      <c r="G232" s="35"/>
      <c r="H232" s="35"/>
      <c r="I232" s="114"/>
      <c r="J232" s="35"/>
      <c r="K232" s="35"/>
      <c r="L232" s="38"/>
      <c r="M232" s="206"/>
      <c r="N232" s="207"/>
      <c r="O232" s="63"/>
      <c r="P232" s="63"/>
      <c r="Q232" s="63"/>
      <c r="R232" s="63"/>
      <c r="S232" s="63"/>
      <c r="T232" s="64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146</v>
      </c>
      <c r="AU232" s="16" t="s">
        <v>82</v>
      </c>
    </row>
    <row r="233" spans="1:65" s="2" customFormat="1" ht="48">
      <c r="A233" s="33"/>
      <c r="B233" s="34"/>
      <c r="C233" s="35"/>
      <c r="D233" s="204" t="s">
        <v>251</v>
      </c>
      <c r="E233" s="35"/>
      <c r="F233" s="219" t="s">
        <v>900</v>
      </c>
      <c r="G233" s="35"/>
      <c r="H233" s="35"/>
      <c r="I233" s="114"/>
      <c r="J233" s="35"/>
      <c r="K233" s="35"/>
      <c r="L233" s="38"/>
      <c r="M233" s="206"/>
      <c r="N233" s="207"/>
      <c r="O233" s="63"/>
      <c r="P233" s="63"/>
      <c r="Q233" s="63"/>
      <c r="R233" s="63"/>
      <c r="S233" s="63"/>
      <c r="T233" s="64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251</v>
      </c>
      <c r="AU233" s="16" t="s">
        <v>82</v>
      </c>
    </row>
    <row r="234" spans="1:65" s="13" customFormat="1" ht="10.199999999999999">
      <c r="B234" s="208"/>
      <c r="C234" s="209"/>
      <c r="D234" s="204" t="s">
        <v>148</v>
      </c>
      <c r="E234" s="210" t="s">
        <v>19</v>
      </c>
      <c r="F234" s="211" t="s">
        <v>901</v>
      </c>
      <c r="G234" s="209"/>
      <c r="H234" s="212">
        <v>2</v>
      </c>
      <c r="I234" s="213"/>
      <c r="J234" s="209"/>
      <c r="K234" s="209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148</v>
      </c>
      <c r="AU234" s="218" t="s">
        <v>82</v>
      </c>
      <c r="AV234" s="13" t="s">
        <v>82</v>
      </c>
      <c r="AW234" s="13" t="s">
        <v>33</v>
      </c>
      <c r="AX234" s="13" t="s">
        <v>79</v>
      </c>
      <c r="AY234" s="218" t="s">
        <v>137</v>
      </c>
    </row>
    <row r="235" spans="1:65" s="12" customFormat="1" ht="22.8" customHeight="1">
      <c r="B235" s="175"/>
      <c r="C235" s="176"/>
      <c r="D235" s="177" t="s">
        <v>70</v>
      </c>
      <c r="E235" s="189" t="s">
        <v>200</v>
      </c>
      <c r="F235" s="189" t="s">
        <v>347</v>
      </c>
      <c r="G235" s="176"/>
      <c r="H235" s="176"/>
      <c r="I235" s="179"/>
      <c r="J235" s="190">
        <f>BK235</f>
        <v>0</v>
      </c>
      <c r="K235" s="176"/>
      <c r="L235" s="181"/>
      <c r="M235" s="182"/>
      <c r="N235" s="183"/>
      <c r="O235" s="183"/>
      <c r="P235" s="184">
        <f>SUM(P236:P241)</f>
        <v>0</v>
      </c>
      <c r="Q235" s="183"/>
      <c r="R235" s="184">
        <f>SUM(R236:R241)</f>
        <v>0.67023999999999995</v>
      </c>
      <c r="S235" s="183"/>
      <c r="T235" s="185">
        <f>SUM(T236:T241)</f>
        <v>0</v>
      </c>
      <c r="AR235" s="186" t="s">
        <v>79</v>
      </c>
      <c r="AT235" s="187" t="s">
        <v>70</v>
      </c>
      <c r="AU235" s="187" t="s">
        <v>79</v>
      </c>
      <c r="AY235" s="186" t="s">
        <v>137</v>
      </c>
      <c r="BK235" s="188">
        <f>SUM(BK236:BK241)</f>
        <v>0</v>
      </c>
    </row>
    <row r="236" spans="1:65" s="2" customFormat="1" ht="14.4" customHeight="1">
      <c r="A236" s="33"/>
      <c r="B236" s="34"/>
      <c r="C236" s="191" t="s">
        <v>616</v>
      </c>
      <c r="D236" s="191" t="s">
        <v>139</v>
      </c>
      <c r="E236" s="192" t="s">
        <v>902</v>
      </c>
      <c r="F236" s="193" t="s">
        <v>903</v>
      </c>
      <c r="G236" s="194" t="s">
        <v>329</v>
      </c>
      <c r="H236" s="195">
        <v>1</v>
      </c>
      <c r="I236" s="196"/>
      <c r="J236" s="197">
        <f>ROUND(I236*H236,2)</f>
        <v>0</v>
      </c>
      <c r="K236" s="193" t="s">
        <v>19</v>
      </c>
      <c r="L236" s="38"/>
      <c r="M236" s="198" t="s">
        <v>19</v>
      </c>
      <c r="N236" s="199" t="s">
        <v>42</v>
      </c>
      <c r="O236" s="63"/>
      <c r="P236" s="200">
        <f>O236*H236</f>
        <v>0</v>
      </c>
      <c r="Q236" s="200">
        <v>0.67023999999999995</v>
      </c>
      <c r="R236" s="200">
        <f>Q236*H236</f>
        <v>0.67023999999999995</v>
      </c>
      <c r="S236" s="200">
        <v>0</v>
      </c>
      <c r="T236" s="201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02" t="s">
        <v>144</v>
      </c>
      <c r="AT236" s="202" t="s">
        <v>139</v>
      </c>
      <c r="AU236" s="202" t="s">
        <v>82</v>
      </c>
      <c r="AY236" s="16" t="s">
        <v>137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6" t="s">
        <v>79</v>
      </c>
      <c r="BK236" s="203">
        <f>ROUND(I236*H236,2)</f>
        <v>0</v>
      </c>
      <c r="BL236" s="16" t="s">
        <v>144</v>
      </c>
      <c r="BM236" s="202" t="s">
        <v>904</v>
      </c>
    </row>
    <row r="237" spans="1:65" s="2" customFormat="1" ht="10.199999999999999">
      <c r="A237" s="33"/>
      <c r="B237" s="34"/>
      <c r="C237" s="35"/>
      <c r="D237" s="204" t="s">
        <v>146</v>
      </c>
      <c r="E237" s="35"/>
      <c r="F237" s="205" t="s">
        <v>905</v>
      </c>
      <c r="G237" s="35"/>
      <c r="H237" s="35"/>
      <c r="I237" s="114"/>
      <c r="J237" s="35"/>
      <c r="K237" s="35"/>
      <c r="L237" s="38"/>
      <c r="M237" s="206"/>
      <c r="N237" s="207"/>
      <c r="O237" s="63"/>
      <c r="P237" s="63"/>
      <c r="Q237" s="63"/>
      <c r="R237" s="63"/>
      <c r="S237" s="63"/>
      <c r="T237" s="64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146</v>
      </c>
      <c r="AU237" s="16" t="s">
        <v>82</v>
      </c>
    </row>
    <row r="238" spans="1:65" s="13" customFormat="1" ht="10.199999999999999">
      <c r="B238" s="208"/>
      <c r="C238" s="209"/>
      <c r="D238" s="204" t="s">
        <v>148</v>
      </c>
      <c r="E238" s="210" t="s">
        <v>19</v>
      </c>
      <c r="F238" s="211" t="s">
        <v>906</v>
      </c>
      <c r="G238" s="209"/>
      <c r="H238" s="212">
        <v>1</v>
      </c>
      <c r="I238" s="213"/>
      <c r="J238" s="209"/>
      <c r="K238" s="209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148</v>
      </c>
      <c r="AU238" s="218" t="s">
        <v>82</v>
      </c>
      <c r="AV238" s="13" t="s">
        <v>82</v>
      </c>
      <c r="AW238" s="13" t="s">
        <v>33</v>
      </c>
      <c r="AX238" s="13" t="s">
        <v>79</v>
      </c>
      <c r="AY238" s="218" t="s">
        <v>137</v>
      </c>
    </row>
    <row r="239" spans="1:65" s="2" customFormat="1" ht="14.4" customHeight="1">
      <c r="A239" s="33"/>
      <c r="B239" s="34"/>
      <c r="C239" s="191" t="s">
        <v>622</v>
      </c>
      <c r="D239" s="191" t="s">
        <v>139</v>
      </c>
      <c r="E239" s="192" t="s">
        <v>907</v>
      </c>
      <c r="F239" s="193" t="s">
        <v>908</v>
      </c>
      <c r="G239" s="194" t="s">
        <v>791</v>
      </c>
      <c r="H239" s="195">
        <v>38</v>
      </c>
      <c r="I239" s="196"/>
      <c r="J239" s="197">
        <f>ROUND(I239*H239,2)</f>
        <v>0</v>
      </c>
      <c r="K239" s="193" t="s">
        <v>19</v>
      </c>
      <c r="L239" s="38"/>
      <c r="M239" s="198" t="s">
        <v>19</v>
      </c>
      <c r="N239" s="199" t="s">
        <v>42</v>
      </c>
      <c r="O239" s="63"/>
      <c r="P239" s="200">
        <f>O239*H239</f>
        <v>0</v>
      </c>
      <c r="Q239" s="200">
        <v>0</v>
      </c>
      <c r="R239" s="200">
        <f>Q239*H239</f>
        <v>0</v>
      </c>
      <c r="S239" s="200">
        <v>0</v>
      </c>
      <c r="T239" s="201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02" t="s">
        <v>144</v>
      </c>
      <c r="AT239" s="202" t="s">
        <v>139</v>
      </c>
      <c r="AU239" s="202" t="s">
        <v>82</v>
      </c>
      <c r="AY239" s="16" t="s">
        <v>137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16" t="s">
        <v>79</v>
      </c>
      <c r="BK239" s="203">
        <f>ROUND(I239*H239,2)</f>
        <v>0</v>
      </c>
      <c r="BL239" s="16" t="s">
        <v>144</v>
      </c>
      <c r="BM239" s="202" t="s">
        <v>909</v>
      </c>
    </row>
    <row r="240" spans="1:65" s="2" customFormat="1" ht="10.199999999999999">
      <c r="A240" s="33"/>
      <c r="B240" s="34"/>
      <c r="C240" s="35"/>
      <c r="D240" s="204" t="s">
        <v>146</v>
      </c>
      <c r="E240" s="35"/>
      <c r="F240" s="205" t="s">
        <v>908</v>
      </c>
      <c r="G240" s="35"/>
      <c r="H240" s="35"/>
      <c r="I240" s="114"/>
      <c r="J240" s="35"/>
      <c r="K240" s="35"/>
      <c r="L240" s="38"/>
      <c r="M240" s="206"/>
      <c r="N240" s="207"/>
      <c r="O240" s="63"/>
      <c r="P240" s="63"/>
      <c r="Q240" s="63"/>
      <c r="R240" s="63"/>
      <c r="S240" s="63"/>
      <c r="T240" s="64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146</v>
      </c>
      <c r="AU240" s="16" t="s">
        <v>82</v>
      </c>
    </row>
    <row r="241" spans="1:65" s="13" customFormat="1" ht="10.199999999999999">
      <c r="B241" s="208"/>
      <c r="C241" s="209"/>
      <c r="D241" s="204" t="s">
        <v>148</v>
      </c>
      <c r="E241" s="210" t="s">
        <v>19</v>
      </c>
      <c r="F241" s="211" t="s">
        <v>910</v>
      </c>
      <c r="G241" s="209"/>
      <c r="H241" s="212">
        <v>38</v>
      </c>
      <c r="I241" s="213"/>
      <c r="J241" s="209"/>
      <c r="K241" s="209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148</v>
      </c>
      <c r="AU241" s="218" t="s">
        <v>82</v>
      </c>
      <c r="AV241" s="13" t="s">
        <v>82</v>
      </c>
      <c r="AW241" s="13" t="s">
        <v>33</v>
      </c>
      <c r="AX241" s="13" t="s">
        <v>79</v>
      </c>
      <c r="AY241" s="218" t="s">
        <v>137</v>
      </c>
    </row>
    <row r="242" spans="1:65" s="12" customFormat="1" ht="22.8" customHeight="1">
      <c r="B242" s="175"/>
      <c r="C242" s="176"/>
      <c r="D242" s="177" t="s">
        <v>70</v>
      </c>
      <c r="E242" s="189" t="s">
        <v>354</v>
      </c>
      <c r="F242" s="189" t="s">
        <v>355</v>
      </c>
      <c r="G242" s="176"/>
      <c r="H242" s="176"/>
      <c r="I242" s="179"/>
      <c r="J242" s="190">
        <f>BK242</f>
        <v>0</v>
      </c>
      <c r="K242" s="176"/>
      <c r="L242" s="181"/>
      <c r="M242" s="182"/>
      <c r="N242" s="183"/>
      <c r="O242" s="183"/>
      <c r="P242" s="184">
        <f>SUM(P243:P244)</f>
        <v>0</v>
      </c>
      <c r="Q242" s="183"/>
      <c r="R242" s="184">
        <f>SUM(R243:R244)</f>
        <v>0</v>
      </c>
      <c r="S242" s="183"/>
      <c r="T242" s="185">
        <f>SUM(T243:T244)</f>
        <v>0</v>
      </c>
      <c r="AR242" s="186" t="s">
        <v>79</v>
      </c>
      <c r="AT242" s="187" t="s">
        <v>70</v>
      </c>
      <c r="AU242" s="187" t="s">
        <v>79</v>
      </c>
      <c r="AY242" s="186" t="s">
        <v>137</v>
      </c>
      <c r="BK242" s="188">
        <f>SUM(BK243:BK244)</f>
        <v>0</v>
      </c>
    </row>
    <row r="243" spans="1:65" s="2" customFormat="1" ht="14.4" customHeight="1">
      <c r="A243" s="33"/>
      <c r="B243" s="34"/>
      <c r="C243" s="191" t="s">
        <v>627</v>
      </c>
      <c r="D243" s="191" t="s">
        <v>139</v>
      </c>
      <c r="E243" s="192" t="s">
        <v>911</v>
      </c>
      <c r="F243" s="193" t="s">
        <v>912</v>
      </c>
      <c r="G243" s="194" t="s">
        <v>359</v>
      </c>
      <c r="H243" s="195">
        <v>5.9930000000000003</v>
      </c>
      <c r="I243" s="196"/>
      <c r="J243" s="197">
        <f>ROUND(I243*H243,2)</f>
        <v>0</v>
      </c>
      <c r="K243" s="193" t="s">
        <v>143</v>
      </c>
      <c r="L243" s="38"/>
      <c r="M243" s="198" t="s">
        <v>19</v>
      </c>
      <c r="N243" s="199" t="s">
        <v>42</v>
      </c>
      <c r="O243" s="63"/>
      <c r="P243" s="200">
        <f>O243*H243</f>
        <v>0</v>
      </c>
      <c r="Q243" s="200">
        <v>0</v>
      </c>
      <c r="R243" s="200">
        <f>Q243*H243</f>
        <v>0</v>
      </c>
      <c r="S243" s="200">
        <v>0</v>
      </c>
      <c r="T243" s="201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02" t="s">
        <v>144</v>
      </c>
      <c r="AT243" s="202" t="s">
        <v>139</v>
      </c>
      <c r="AU243" s="202" t="s">
        <v>82</v>
      </c>
      <c r="AY243" s="16" t="s">
        <v>137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16" t="s">
        <v>79</v>
      </c>
      <c r="BK243" s="203">
        <f>ROUND(I243*H243,2)</f>
        <v>0</v>
      </c>
      <c r="BL243" s="16" t="s">
        <v>144</v>
      </c>
      <c r="BM243" s="202" t="s">
        <v>913</v>
      </c>
    </row>
    <row r="244" spans="1:65" s="2" customFormat="1" ht="10.199999999999999">
      <c r="A244" s="33"/>
      <c r="B244" s="34"/>
      <c r="C244" s="35"/>
      <c r="D244" s="204" t="s">
        <v>146</v>
      </c>
      <c r="E244" s="35"/>
      <c r="F244" s="205" t="s">
        <v>914</v>
      </c>
      <c r="G244" s="35"/>
      <c r="H244" s="35"/>
      <c r="I244" s="114"/>
      <c r="J244" s="35"/>
      <c r="K244" s="35"/>
      <c r="L244" s="38"/>
      <c r="M244" s="230"/>
      <c r="N244" s="231"/>
      <c r="O244" s="232"/>
      <c r="P244" s="232"/>
      <c r="Q244" s="232"/>
      <c r="R244" s="232"/>
      <c r="S244" s="232"/>
      <c r="T244" s="23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146</v>
      </c>
      <c r="AU244" s="16" t="s">
        <v>82</v>
      </c>
    </row>
    <row r="245" spans="1:65" s="2" customFormat="1" ht="6.9" customHeight="1">
      <c r="A245" s="33"/>
      <c r="B245" s="46"/>
      <c r="C245" s="47"/>
      <c r="D245" s="47"/>
      <c r="E245" s="47"/>
      <c r="F245" s="47"/>
      <c r="G245" s="47"/>
      <c r="H245" s="47"/>
      <c r="I245" s="141"/>
      <c r="J245" s="47"/>
      <c r="K245" s="47"/>
      <c r="L245" s="38"/>
      <c r="M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</row>
  </sheetData>
  <sheetProtection algorithmName="SHA-512" hashValue="OnMXjJip4AiAxH1NjctMluEKtLf7Ao4h/MqTCJX/r7FwHrSuGmTP2AL9Rf7WQF/oibyPf24t4x8Axw+Yp3Vf4A==" saltValue="vTSq7MoDOz7trrVBlKSI+znGhJ+HQTi6HFTTFBQpI/2hZmYGWM0dBeoqFxYcEnNn6ejCRc6wY36LTv8dNOCjJA==" spinCount="100000" sheet="1" objects="1" scenarios="1" formatColumns="0" formatRows="0" autoFilter="0"/>
  <autoFilter ref="C83:K24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3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98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7-2</v>
      </c>
      <c r="F7" s="360"/>
      <c r="G7" s="360"/>
      <c r="H7" s="360"/>
      <c r="I7" s="107"/>
      <c r="L7" s="19"/>
    </row>
    <row r="8" spans="1:46" s="1" customFormat="1" ht="12" customHeight="1">
      <c r="B8" s="19"/>
      <c r="D8" s="113" t="s">
        <v>109</v>
      </c>
      <c r="I8" s="107"/>
      <c r="L8" s="19"/>
    </row>
    <row r="9" spans="1:46" s="2" customFormat="1" ht="14.4" customHeight="1">
      <c r="A9" s="33"/>
      <c r="B9" s="38"/>
      <c r="C9" s="33"/>
      <c r="D9" s="33"/>
      <c r="E9" s="359" t="s">
        <v>697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915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4.4" customHeight="1">
      <c r="A11" s="33"/>
      <c r="B11" s="38"/>
      <c r="C11" s="33"/>
      <c r="D11" s="33"/>
      <c r="E11" s="361" t="s">
        <v>916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93</v>
      </c>
      <c r="G13" s="33"/>
      <c r="H13" s="33"/>
      <c r="I13" s="116" t="s">
        <v>20</v>
      </c>
      <c r="J13" s="102" t="s">
        <v>19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21</v>
      </c>
      <c r="E14" s="33"/>
      <c r="F14" s="102" t="s">
        <v>22</v>
      </c>
      <c r="G14" s="33"/>
      <c r="H14" s="33"/>
      <c r="I14" s="116" t="s">
        <v>23</v>
      </c>
      <c r="J14" s="117" t="str">
        <f>'Rekapitulace stavby'!AN8</f>
        <v>27. 6. 2020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19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6" t="s">
        <v>28</v>
      </c>
      <c r="J17" s="102" t="s">
        <v>19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29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3" t="str">
        <f>'Rekapitulace stavby'!E14</f>
        <v>Vyplň údaj</v>
      </c>
      <c r="F20" s="364"/>
      <c r="G20" s="364"/>
      <c r="H20" s="364"/>
      <c r="I20" s="116" t="s">
        <v>28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31</v>
      </c>
      <c r="E22" s="33"/>
      <c r="F22" s="33"/>
      <c r="G22" s="33"/>
      <c r="H22" s="33"/>
      <c r="I22" s="116" t="s">
        <v>26</v>
      </c>
      <c r="J22" s="102" t="s">
        <v>19</v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6" t="s">
        <v>28</v>
      </c>
      <c r="J23" s="102" t="s">
        <v>19</v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34</v>
      </c>
      <c r="E25" s="33"/>
      <c r="F25" s="33"/>
      <c r="G25" s="33"/>
      <c r="H25" s="33"/>
      <c r="I25" s="116" t="s">
        <v>26</v>
      </c>
      <c r="J25" s="102" t="str">
        <f>IF('Rekapitulace stavby'!AN19="","",'Rekapitulace stavby'!AN19)</f>
        <v/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6" t="s">
        <v>28</v>
      </c>
      <c r="J26" s="102" t="str">
        <f>IF('Rekapitulace stavby'!AN20="","",'Rekapitulace stavby'!AN20)</f>
        <v/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35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4.4" customHeight="1">
      <c r="A29" s="118"/>
      <c r="B29" s="119"/>
      <c r="C29" s="118"/>
      <c r="D29" s="118"/>
      <c r="E29" s="365" t="s">
        <v>19</v>
      </c>
      <c r="F29" s="365"/>
      <c r="G29" s="365"/>
      <c r="H29" s="365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114"/>
      <c r="J32" s="125">
        <f>ROUND(J88,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7" t="s">
        <v>38</v>
      </c>
      <c r="J34" s="126" t="s">
        <v>40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8" t="s">
        <v>41</v>
      </c>
      <c r="E35" s="113" t="s">
        <v>42</v>
      </c>
      <c r="F35" s="129">
        <f>ROUND((SUM(BE88:BE142)),  2)</f>
        <v>0</v>
      </c>
      <c r="G35" s="33"/>
      <c r="H35" s="33"/>
      <c r="I35" s="130">
        <v>0.21</v>
      </c>
      <c r="J35" s="129">
        <f>ROUND(((SUM(BE88:BE142))*I35),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3" t="s">
        <v>43</v>
      </c>
      <c r="F36" s="129">
        <f>ROUND((SUM(BF88:BF142)),  2)</f>
        <v>0</v>
      </c>
      <c r="G36" s="33"/>
      <c r="H36" s="33"/>
      <c r="I36" s="130">
        <v>0.15</v>
      </c>
      <c r="J36" s="129">
        <f>ROUND(((SUM(BF88:BF142))*I36),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44</v>
      </c>
      <c r="F37" s="129">
        <f>ROUND((SUM(BG88:BG142)),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3" t="s">
        <v>45</v>
      </c>
      <c r="F38" s="129">
        <f>ROUND((SUM(BH88:BH142)),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3" t="s">
        <v>46</v>
      </c>
      <c r="F39" s="129">
        <f>ROUND((SUM(BI88:BI142)),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customHeight="1">
      <c r="A47" s="33"/>
      <c r="B47" s="34"/>
      <c r="C47" s="22" t="s">
        <v>111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66" t="str">
        <f>E7</f>
        <v>Poldr P 7-2</v>
      </c>
      <c r="F50" s="367"/>
      <c r="G50" s="367"/>
      <c r="H50" s="367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109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4.4" customHeight="1">
      <c r="A52" s="33"/>
      <c r="B52" s="34"/>
      <c r="C52" s="35"/>
      <c r="D52" s="35"/>
      <c r="E52" s="366" t="s">
        <v>697</v>
      </c>
      <c r="F52" s="368"/>
      <c r="G52" s="368"/>
      <c r="H52" s="368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915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4.4" customHeight="1">
      <c r="A54" s="33"/>
      <c r="B54" s="34"/>
      <c r="C54" s="35"/>
      <c r="D54" s="35"/>
      <c r="E54" s="315" t="str">
        <f>E11</f>
        <v>SO 04.1 - Následná péče 1. rok</v>
      </c>
      <c r="F54" s="368"/>
      <c r="G54" s="368"/>
      <c r="H54" s="368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116" t="s">
        <v>23</v>
      </c>
      <c r="J56" s="58" t="str">
        <f>IF(J14="","",J14)</f>
        <v>27. 6. 2020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40.799999999999997" customHeight="1">
      <c r="A58" s="33"/>
      <c r="B58" s="34"/>
      <c r="C58" s="28" t="s">
        <v>25</v>
      </c>
      <c r="D58" s="35"/>
      <c r="E58" s="35"/>
      <c r="F58" s="26" t="str">
        <f>E17</f>
        <v>ČR-SPÚ, Pobočka Svitavy</v>
      </c>
      <c r="G58" s="35"/>
      <c r="H58" s="35"/>
      <c r="I58" s="116" t="s">
        <v>31</v>
      </c>
      <c r="J58" s="31" t="str">
        <f>E23</f>
        <v>GAP Pardubice s.r.o.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6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116" t="s">
        <v>34</v>
      </c>
      <c r="J59" s="31" t="str">
        <f>E26</f>
        <v xml:space="preserve"> 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112</v>
      </c>
      <c r="D61" s="146"/>
      <c r="E61" s="146"/>
      <c r="F61" s="146"/>
      <c r="G61" s="146"/>
      <c r="H61" s="146"/>
      <c r="I61" s="147"/>
      <c r="J61" s="148" t="s">
        <v>113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customHeight="1">
      <c r="A63" s="33"/>
      <c r="B63" s="34"/>
      <c r="C63" s="149" t="s">
        <v>69</v>
      </c>
      <c r="D63" s="35"/>
      <c r="E63" s="35"/>
      <c r="F63" s="35"/>
      <c r="G63" s="35"/>
      <c r="H63" s="35"/>
      <c r="I63" s="114"/>
      <c r="J63" s="76">
        <f>J88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114</v>
      </c>
    </row>
    <row r="64" spans="1:47" s="9" customFormat="1" ht="24.9" customHeight="1">
      <c r="B64" s="150"/>
      <c r="C64" s="151"/>
      <c r="D64" s="152" t="s">
        <v>115</v>
      </c>
      <c r="E64" s="153"/>
      <c r="F64" s="153"/>
      <c r="G64" s="153"/>
      <c r="H64" s="153"/>
      <c r="I64" s="154"/>
      <c r="J64" s="155">
        <f>J89</f>
        <v>0</v>
      </c>
      <c r="K64" s="151"/>
      <c r="L64" s="156"/>
    </row>
    <row r="65" spans="1:31" s="10" customFormat="1" ht="19.95" customHeight="1">
      <c r="B65" s="157"/>
      <c r="C65" s="96"/>
      <c r="D65" s="158" t="s">
        <v>116</v>
      </c>
      <c r="E65" s="159"/>
      <c r="F65" s="159"/>
      <c r="G65" s="159"/>
      <c r="H65" s="159"/>
      <c r="I65" s="160"/>
      <c r="J65" s="161">
        <f>J90</f>
        <v>0</v>
      </c>
      <c r="K65" s="96"/>
      <c r="L65" s="162"/>
    </row>
    <row r="66" spans="1:31" s="10" customFormat="1" ht="19.95" customHeight="1">
      <c r="B66" s="157"/>
      <c r="C66" s="96"/>
      <c r="D66" s="158" t="s">
        <v>121</v>
      </c>
      <c r="E66" s="159"/>
      <c r="F66" s="159"/>
      <c r="G66" s="159"/>
      <c r="H66" s="159"/>
      <c r="I66" s="160"/>
      <c r="J66" s="161">
        <f>J140</f>
        <v>0</v>
      </c>
      <c r="K66" s="96"/>
      <c r="L66" s="162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" customHeight="1">
      <c r="A68" s="33"/>
      <c r="B68" s="46"/>
      <c r="C68" s="47"/>
      <c r="D68" s="47"/>
      <c r="E68" s="47"/>
      <c r="F68" s="47"/>
      <c r="G68" s="47"/>
      <c r="H68" s="47"/>
      <c r="I68" s="141"/>
      <c r="J68" s="47"/>
      <c r="K68" s="47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" customHeight="1">
      <c r="A72" s="33"/>
      <c r="B72" s="48"/>
      <c r="C72" s="49"/>
      <c r="D72" s="49"/>
      <c r="E72" s="49"/>
      <c r="F72" s="49"/>
      <c r="G72" s="49"/>
      <c r="H72" s="49"/>
      <c r="I72" s="144"/>
      <c r="J72" s="49"/>
      <c r="K72" s="49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" customHeight="1">
      <c r="A73" s="33"/>
      <c r="B73" s="34"/>
      <c r="C73" s="22" t="s">
        <v>122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" customHeight="1">
      <c r="A74" s="33"/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4.4" customHeight="1">
      <c r="A76" s="33"/>
      <c r="B76" s="34"/>
      <c r="C76" s="35"/>
      <c r="D76" s="35"/>
      <c r="E76" s="366" t="str">
        <f>E7</f>
        <v>Poldr P 7-2</v>
      </c>
      <c r="F76" s="367"/>
      <c r="G76" s="367"/>
      <c r="H76" s="367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109</v>
      </c>
      <c r="D77" s="21"/>
      <c r="E77" s="21"/>
      <c r="F77" s="21"/>
      <c r="G77" s="21"/>
      <c r="H77" s="21"/>
      <c r="I77" s="107"/>
      <c r="J77" s="21"/>
      <c r="K77" s="21"/>
      <c r="L77" s="19"/>
    </row>
    <row r="78" spans="1:31" s="2" customFormat="1" ht="14.4" customHeight="1">
      <c r="A78" s="33"/>
      <c r="B78" s="34"/>
      <c r="C78" s="35"/>
      <c r="D78" s="35"/>
      <c r="E78" s="366" t="s">
        <v>697</v>
      </c>
      <c r="F78" s="368"/>
      <c r="G78" s="368"/>
      <c r="H78" s="368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915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4.4" customHeight="1">
      <c r="A80" s="33"/>
      <c r="B80" s="34"/>
      <c r="C80" s="35"/>
      <c r="D80" s="35"/>
      <c r="E80" s="315" t="str">
        <f>E11</f>
        <v>SO 04.1 - Následná péče 1. rok</v>
      </c>
      <c r="F80" s="368"/>
      <c r="G80" s="368"/>
      <c r="H80" s="368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116" t="s">
        <v>23</v>
      </c>
      <c r="J82" s="58" t="str">
        <f>IF(J14="","",J14)</f>
        <v>27. 6. 2020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40.799999999999997" customHeight="1">
      <c r="A84" s="33"/>
      <c r="B84" s="34"/>
      <c r="C84" s="28" t="s">
        <v>25</v>
      </c>
      <c r="D84" s="35"/>
      <c r="E84" s="35"/>
      <c r="F84" s="26" t="str">
        <f>E17</f>
        <v>ČR-SPÚ, Pobočka Svitavy</v>
      </c>
      <c r="G84" s="35"/>
      <c r="H84" s="35"/>
      <c r="I84" s="116" t="s">
        <v>31</v>
      </c>
      <c r="J84" s="31" t="str">
        <f>E23</f>
        <v>GAP Pardubice s.r.o.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6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116" t="s">
        <v>34</v>
      </c>
      <c r="J85" s="31" t="str">
        <f>E26</f>
        <v xml:space="preserve"> </v>
      </c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63"/>
      <c r="B87" s="164"/>
      <c r="C87" s="165" t="s">
        <v>123</v>
      </c>
      <c r="D87" s="166" t="s">
        <v>56</v>
      </c>
      <c r="E87" s="166" t="s">
        <v>52</v>
      </c>
      <c r="F87" s="166" t="s">
        <v>53</v>
      </c>
      <c r="G87" s="166" t="s">
        <v>124</v>
      </c>
      <c r="H87" s="166" t="s">
        <v>125</v>
      </c>
      <c r="I87" s="167" t="s">
        <v>126</v>
      </c>
      <c r="J87" s="166" t="s">
        <v>113</v>
      </c>
      <c r="K87" s="168" t="s">
        <v>127</v>
      </c>
      <c r="L87" s="169"/>
      <c r="M87" s="67" t="s">
        <v>19</v>
      </c>
      <c r="N87" s="68" t="s">
        <v>41</v>
      </c>
      <c r="O87" s="68" t="s">
        <v>128</v>
      </c>
      <c r="P87" s="68" t="s">
        <v>129</v>
      </c>
      <c r="Q87" s="68" t="s">
        <v>130</v>
      </c>
      <c r="R87" s="68" t="s">
        <v>131</v>
      </c>
      <c r="S87" s="68" t="s">
        <v>132</v>
      </c>
      <c r="T87" s="69" t="s">
        <v>133</v>
      </c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</row>
    <row r="88" spans="1:65" s="2" customFormat="1" ht="22.8" customHeight="1">
      <c r="A88" s="33"/>
      <c r="B88" s="34"/>
      <c r="C88" s="74" t="s">
        <v>134</v>
      </c>
      <c r="D88" s="35"/>
      <c r="E88" s="35"/>
      <c r="F88" s="35"/>
      <c r="G88" s="35"/>
      <c r="H88" s="35"/>
      <c r="I88" s="114"/>
      <c r="J88" s="170">
        <f>BK88</f>
        <v>0</v>
      </c>
      <c r="K88" s="35"/>
      <c r="L88" s="38"/>
      <c r="M88" s="70"/>
      <c r="N88" s="171"/>
      <c r="O88" s="71"/>
      <c r="P88" s="172">
        <f>P89</f>
        <v>0</v>
      </c>
      <c r="Q88" s="71"/>
      <c r="R88" s="172">
        <f>R89</f>
        <v>1.4520270000000004</v>
      </c>
      <c r="S88" s="71"/>
      <c r="T88" s="173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114</v>
      </c>
      <c r="BK88" s="174">
        <f>BK89</f>
        <v>0</v>
      </c>
    </row>
    <row r="89" spans="1:65" s="12" customFormat="1" ht="25.95" customHeight="1">
      <c r="B89" s="175"/>
      <c r="C89" s="176"/>
      <c r="D89" s="177" t="s">
        <v>70</v>
      </c>
      <c r="E89" s="178" t="s">
        <v>135</v>
      </c>
      <c r="F89" s="178" t="s">
        <v>136</v>
      </c>
      <c r="G89" s="176"/>
      <c r="H89" s="176"/>
      <c r="I89" s="179"/>
      <c r="J89" s="180">
        <f>BK89</f>
        <v>0</v>
      </c>
      <c r="K89" s="176"/>
      <c r="L89" s="181"/>
      <c r="M89" s="182"/>
      <c r="N89" s="183"/>
      <c r="O89" s="183"/>
      <c r="P89" s="184">
        <f>P90+P140</f>
        <v>0</v>
      </c>
      <c r="Q89" s="183"/>
      <c r="R89" s="184">
        <f>R90+R140</f>
        <v>1.4520270000000004</v>
      </c>
      <c r="S89" s="183"/>
      <c r="T89" s="185">
        <f>T90+T140</f>
        <v>0</v>
      </c>
      <c r="AR89" s="186" t="s">
        <v>79</v>
      </c>
      <c r="AT89" s="187" t="s">
        <v>70</v>
      </c>
      <c r="AU89" s="187" t="s">
        <v>71</v>
      </c>
      <c r="AY89" s="186" t="s">
        <v>137</v>
      </c>
      <c r="BK89" s="188">
        <f>BK90+BK140</f>
        <v>0</v>
      </c>
    </row>
    <row r="90" spans="1:65" s="12" customFormat="1" ht="22.8" customHeight="1">
      <c r="B90" s="175"/>
      <c r="C90" s="176"/>
      <c r="D90" s="177" t="s">
        <v>70</v>
      </c>
      <c r="E90" s="189" t="s">
        <v>79</v>
      </c>
      <c r="F90" s="189" t="s">
        <v>138</v>
      </c>
      <c r="G90" s="176"/>
      <c r="H90" s="176"/>
      <c r="I90" s="179"/>
      <c r="J90" s="190">
        <f>BK90</f>
        <v>0</v>
      </c>
      <c r="K90" s="176"/>
      <c r="L90" s="181"/>
      <c r="M90" s="182"/>
      <c r="N90" s="183"/>
      <c r="O90" s="183"/>
      <c r="P90" s="184">
        <f>SUM(P91:P139)</f>
        <v>0</v>
      </c>
      <c r="Q90" s="183"/>
      <c r="R90" s="184">
        <f>SUM(R91:R139)</f>
        <v>1.4520270000000004</v>
      </c>
      <c r="S90" s="183"/>
      <c r="T90" s="185">
        <f>SUM(T91:T139)</f>
        <v>0</v>
      </c>
      <c r="AR90" s="186" t="s">
        <v>79</v>
      </c>
      <c r="AT90" s="187" t="s">
        <v>70</v>
      </c>
      <c r="AU90" s="187" t="s">
        <v>79</v>
      </c>
      <c r="AY90" s="186" t="s">
        <v>137</v>
      </c>
      <c r="BK90" s="188">
        <f>SUM(BK91:BK139)</f>
        <v>0</v>
      </c>
    </row>
    <row r="91" spans="1:65" s="2" customFormat="1" ht="14.4" customHeight="1">
      <c r="A91" s="33"/>
      <c r="B91" s="34"/>
      <c r="C91" s="191" t="s">
        <v>79</v>
      </c>
      <c r="D91" s="191" t="s">
        <v>139</v>
      </c>
      <c r="E91" s="192" t="s">
        <v>698</v>
      </c>
      <c r="F91" s="193" t="s">
        <v>699</v>
      </c>
      <c r="G91" s="194" t="s">
        <v>142</v>
      </c>
      <c r="H91" s="195">
        <v>4330.8</v>
      </c>
      <c r="I91" s="196"/>
      <c r="J91" s="197">
        <f>ROUND(I91*H91,2)</f>
        <v>0</v>
      </c>
      <c r="K91" s="193" t="s">
        <v>143</v>
      </c>
      <c r="L91" s="38"/>
      <c r="M91" s="198" t="s">
        <v>19</v>
      </c>
      <c r="N91" s="199" t="s">
        <v>42</v>
      </c>
      <c r="O91" s="63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02" t="s">
        <v>144</v>
      </c>
      <c r="AT91" s="202" t="s">
        <v>139</v>
      </c>
      <c r="AU91" s="202" t="s">
        <v>82</v>
      </c>
      <c r="AY91" s="16" t="s">
        <v>137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6" t="s">
        <v>79</v>
      </c>
      <c r="BK91" s="203">
        <f>ROUND(I91*H91,2)</f>
        <v>0</v>
      </c>
      <c r="BL91" s="16" t="s">
        <v>144</v>
      </c>
      <c r="BM91" s="202" t="s">
        <v>917</v>
      </c>
    </row>
    <row r="92" spans="1:65" s="2" customFormat="1" ht="10.199999999999999">
      <c r="A92" s="33"/>
      <c r="B92" s="34"/>
      <c r="C92" s="35"/>
      <c r="D92" s="204" t="s">
        <v>146</v>
      </c>
      <c r="E92" s="35"/>
      <c r="F92" s="205" t="s">
        <v>701</v>
      </c>
      <c r="G92" s="35"/>
      <c r="H92" s="35"/>
      <c r="I92" s="114"/>
      <c r="J92" s="35"/>
      <c r="K92" s="35"/>
      <c r="L92" s="38"/>
      <c r="M92" s="206"/>
      <c r="N92" s="207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146</v>
      </c>
      <c r="AU92" s="16" t="s">
        <v>82</v>
      </c>
    </row>
    <row r="93" spans="1:65" s="2" customFormat="1" ht="28.8">
      <c r="A93" s="33"/>
      <c r="B93" s="34"/>
      <c r="C93" s="35"/>
      <c r="D93" s="204" t="s">
        <v>251</v>
      </c>
      <c r="E93" s="35"/>
      <c r="F93" s="219" t="s">
        <v>702</v>
      </c>
      <c r="G93" s="35"/>
      <c r="H93" s="35"/>
      <c r="I93" s="114"/>
      <c r="J93" s="35"/>
      <c r="K93" s="35"/>
      <c r="L93" s="38"/>
      <c r="M93" s="206"/>
      <c r="N93" s="207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251</v>
      </c>
      <c r="AU93" s="16" t="s">
        <v>82</v>
      </c>
    </row>
    <row r="94" spans="1:65" s="13" customFormat="1" ht="10.199999999999999">
      <c r="B94" s="208"/>
      <c r="C94" s="209"/>
      <c r="D94" s="204" t="s">
        <v>148</v>
      </c>
      <c r="E94" s="210" t="s">
        <v>19</v>
      </c>
      <c r="F94" s="211" t="s">
        <v>918</v>
      </c>
      <c r="G94" s="209"/>
      <c r="H94" s="212">
        <v>928.4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148</v>
      </c>
      <c r="AU94" s="218" t="s">
        <v>82</v>
      </c>
      <c r="AV94" s="13" t="s">
        <v>82</v>
      </c>
      <c r="AW94" s="13" t="s">
        <v>33</v>
      </c>
      <c r="AX94" s="13" t="s">
        <v>71</v>
      </c>
      <c r="AY94" s="218" t="s">
        <v>137</v>
      </c>
    </row>
    <row r="95" spans="1:65" s="13" customFormat="1" ht="10.199999999999999">
      <c r="B95" s="208"/>
      <c r="C95" s="209"/>
      <c r="D95" s="204" t="s">
        <v>148</v>
      </c>
      <c r="E95" s="210" t="s">
        <v>19</v>
      </c>
      <c r="F95" s="211" t="s">
        <v>919</v>
      </c>
      <c r="G95" s="209"/>
      <c r="H95" s="212">
        <v>3402.4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148</v>
      </c>
      <c r="AU95" s="218" t="s">
        <v>82</v>
      </c>
      <c r="AV95" s="13" t="s">
        <v>82</v>
      </c>
      <c r="AW95" s="13" t="s">
        <v>33</v>
      </c>
      <c r="AX95" s="13" t="s">
        <v>71</v>
      </c>
      <c r="AY95" s="218" t="s">
        <v>137</v>
      </c>
    </row>
    <row r="96" spans="1:65" s="2" customFormat="1" ht="14.4" customHeight="1">
      <c r="A96" s="33"/>
      <c r="B96" s="34"/>
      <c r="C96" s="191" t="s">
        <v>82</v>
      </c>
      <c r="D96" s="191" t="s">
        <v>139</v>
      </c>
      <c r="E96" s="192" t="s">
        <v>705</v>
      </c>
      <c r="F96" s="193" t="s">
        <v>706</v>
      </c>
      <c r="G96" s="194" t="s">
        <v>142</v>
      </c>
      <c r="H96" s="195">
        <v>3406.8</v>
      </c>
      <c r="I96" s="196"/>
      <c r="J96" s="197">
        <f>ROUND(I96*H96,2)</f>
        <v>0</v>
      </c>
      <c r="K96" s="193" t="s">
        <v>143</v>
      </c>
      <c r="L96" s="38"/>
      <c r="M96" s="198" t="s">
        <v>19</v>
      </c>
      <c r="N96" s="199" t="s">
        <v>42</v>
      </c>
      <c r="O96" s="63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202" t="s">
        <v>144</v>
      </c>
      <c r="AT96" s="202" t="s">
        <v>139</v>
      </c>
      <c r="AU96" s="202" t="s">
        <v>82</v>
      </c>
      <c r="AY96" s="16" t="s">
        <v>137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6" t="s">
        <v>79</v>
      </c>
      <c r="BK96" s="203">
        <f>ROUND(I96*H96,2)</f>
        <v>0</v>
      </c>
      <c r="BL96" s="16" t="s">
        <v>144</v>
      </c>
      <c r="BM96" s="202" t="s">
        <v>920</v>
      </c>
    </row>
    <row r="97" spans="1:65" s="2" customFormat="1" ht="10.199999999999999">
      <c r="A97" s="33"/>
      <c r="B97" s="34"/>
      <c r="C97" s="35"/>
      <c r="D97" s="204" t="s">
        <v>146</v>
      </c>
      <c r="E97" s="35"/>
      <c r="F97" s="205" t="s">
        <v>708</v>
      </c>
      <c r="G97" s="35"/>
      <c r="H97" s="35"/>
      <c r="I97" s="114"/>
      <c r="J97" s="35"/>
      <c r="K97" s="35"/>
      <c r="L97" s="38"/>
      <c r="M97" s="206"/>
      <c r="N97" s="207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146</v>
      </c>
      <c r="AU97" s="16" t="s">
        <v>82</v>
      </c>
    </row>
    <row r="98" spans="1:65" s="2" customFormat="1" ht="28.8">
      <c r="A98" s="33"/>
      <c r="B98" s="34"/>
      <c r="C98" s="35"/>
      <c r="D98" s="204" t="s">
        <v>251</v>
      </c>
      <c r="E98" s="35"/>
      <c r="F98" s="219" t="s">
        <v>702</v>
      </c>
      <c r="G98" s="35"/>
      <c r="H98" s="35"/>
      <c r="I98" s="114"/>
      <c r="J98" s="35"/>
      <c r="K98" s="35"/>
      <c r="L98" s="38"/>
      <c r="M98" s="206"/>
      <c r="N98" s="207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251</v>
      </c>
      <c r="AU98" s="16" t="s">
        <v>82</v>
      </c>
    </row>
    <row r="99" spans="1:65" s="13" customFormat="1" ht="10.199999999999999">
      <c r="B99" s="208"/>
      <c r="C99" s="209"/>
      <c r="D99" s="204" t="s">
        <v>148</v>
      </c>
      <c r="E99" s="210" t="s">
        <v>19</v>
      </c>
      <c r="F99" s="211" t="s">
        <v>921</v>
      </c>
      <c r="G99" s="209"/>
      <c r="H99" s="212">
        <v>953.6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148</v>
      </c>
      <c r="AU99" s="218" t="s">
        <v>82</v>
      </c>
      <c r="AV99" s="13" t="s">
        <v>82</v>
      </c>
      <c r="AW99" s="13" t="s">
        <v>33</v>
      </c>
      <c r="AX99" s="13" t="s">
        <v>71</v>
      </c>
      <c r="AY99" s="218" t="s">
        <v>137</v>
      </c>
    </row>
    <row r="100" spans="1:65" s="13" customFormat="1" ht="10.199999999999999">
      <c r="B100" s="208"/>
      <c r="C100" s="209"/>
      <c r="D100" s="204" t="s">
        <v>148</v>
      </c>
      <c r="E100" s="210" t="s">
        <v>19</v>
      </c>
      <c r="F100" s="211" t="s">
        <v>922</v>
      </c>
      <c r="G100" s="209"/>
      <c r="H100" s="212">
        <v>2453.1999999999998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148</v>
      </c>
      <c r="AU100" s="218" t="s">
        <v>82</v>
      </c>
      <c r="AV100" s="13" t="s">
        <v>82</v>
      </c>
      <c r="AW100" s="13" t="s">
        <v>33</v>
      </c>
      <c r="AX100" s="13" t="s">
        <v>71</v>
      </c>
      <c r="AY100" s="218" t="s">
        <v>137</v>
      </c>
    </row>
    <row r="101" spans="1:65" s="2" customFormat="1" ht="14.4" customHeight="1">
      <c r="A101" s="33"/>
      <c r="B101" s="34"/>
      <c r="C101" s="191" t="s">
        <v>156</v>
      </c>
      <c r="D101" s="191" t="s">
        <v>139</v>
      </c>
      <c r="E101" s="192" t="s">
        <v>711</v>
      </c>
      <c r="F101" s="193" t="s">
        <v>712</v>
      </c>
      <c r="G101" s="194" t="s">
        <v>142</v>
      </c>
      <c r="H101" s="195">
        <v>7400</v>
      </c>
      <c r="I101" s="196"/>
      <c r="J101" s="197">
        <f>ROUND(I101*H101,2)</f>
        <v>0</v>
      </c>
      <c r="K101" s="193" t="s">
        <v>143</v>
      </c>
      <c r="L101" s="38"/>
      <c r="M101" s="198" t="s">
        <v>19</v>
      </c>
      <c r="N101" s="199" t="s">
        <v>42</v>
      </c>
      <c r="O101" s="63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02" t="s">
        <v>144</v>
      </c>
      <c r="AT101" s="202" t="s">
        <v>139</v>
      </c>
      <c r="AU101" s="202" t="s">
        <v>82</v>
      </c>
      <c r="AY101" s="16" t="s">
        <v>137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6" t="s">
        <v>79</v>
      </c>
      <c r="BK101" s="203">
        <f>ROUND(I101*H101,2)</f>
        <v>0</v>
      </c>
      <c r="BL101" s="16" t="s">
        <v>144</v>
      </c>
      <c r="BM101" s="202" t="s">
        <v>923</v>
      </c>
    </row>
    <row r="102" spans="1:65" s="2" customFormat="1" ht="10.199999999999999">
      <c r="A102" s="33"/>
      <c r="B102" s="34"/>
      <c r="C102" s="35"/>
      <c r="D102" s="204" t="s">
        <v>146</v>
      </c>
      <c r="E102" s="35"/>
      <c r="F102" s="205" t="s">
        <v>714</v>
      </c>
      <c r="G102" s="35"/>
      <c r="H102" s="35"/>
      <c r="I102" s="114"/>
      <c r="J102" s="35"/>
      <c r="K102" s="35"/>
      <c r="L102" s="38"/>
      <c r="M102" s="206"/>
      <c r="N102" s="207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146</v>
      </c>
      <c r="AU102" s="16" t="s">
        <v>82</v>
      </c>
    </row>
    <row r="103" spans="1:65" s="2" customFormat="1" ht="38.4">
      <c r="A103" s="33"/>
      <c r="B103" s="34"/>
      <c r="C103" s="35"/>
      <c r="D103" s="204" t="s">
        <v>251</v>
      </c>
      <c r="E103" s="35"/>
      <c r="F103" s="219" t="s">
        <v>715</v>
      </c>
      <c r="G103" s="35"/>
      <c r="H103" s="35"/>
      <c r="I103" s="114"/>
      <c r="J103" s="35"/>
      <c r="K103" s="35"/>
      <c r="L103" s="38"/>
      <c r="M103" s="206"/>
      <c r="N103" s="207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251</v>
      </c>
      <c r="AU103" s="16" t="s">
        <v>82</v>
      </c>
    </row>
    <row r="104" spans="1:65" s="13" customFormat="1" ht="10.199999999999999">
      <c r="B104" s="208"/>
      <c r="C104" s="209"/>
      <c r="D104" s="204" t="s">
        <v>148</v>
      </c>
      <c r="E104" s="210" t="s">
        <v>19</v>
      </c>
      <c r="F104" s="211" t="s">
        <v>924</v>
      </c>
      <c r="G104" s="209"/>
      <c r="H104" s="212">
        <v>7400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148</v>
      </c>
      <c r="AU104" s="218" t="s">
        <v>82</v>
      </c>
      <c r="AV104" s="13" t="s">
        <v>82</v>
      </c>
      <c r="AW104" s="13" t="s">
        <v>33</v>
      </c>
      <c r="AX104" s="13" t="s">
        <v>71</v>
      </c>
      <c r="AY104" s="218" t="s">
        <v>137</v>
      </c>
    </row>
    <row r="105" spans="1:65" s="2" customFormat="1" ht="14.4" customHeight="1">
      <c r="A105" s="33"/>
      <c r="B105" s="34"/>
      <c r="C105" s="191" t="s">
        <v>144</v>
      </c>
      <c r="D105" s="191" t="s">
        <v>139</v>
      </c>
      <c r="E105" s="192" t="s">
        <v>925</v>
      </c>
      <c r="F105" s="193" t="s">
        <v>926</v>
      </c>
      <c r="G105" s="194" t="s">
        <v>329</v>
      </c>
      <c r="H105" s="195">
        <v>436</v>
      </c>
      <c r="I105" s="196"/>
      <c r="J105" s="197">
        <f>ROUND(I105*H105,2)</f>
        <v>0</v>
      </c>
      <c r="K105" s="193" t="s">
        <v>19</v>
      </c>
      <c r="L105" s="38"/>
      <c r="M105" s="198" t="s">
        <v>19</v>
      </c>
      <c r="N105" s="199" t="s">
        <v>42</v>
      </c>
      <c r="O105" s="63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02" t="s">
        <v>144</v>
      </c>
      <c r="AT105" s="202" t="s">
        <v>139</v>
      </c>
      <c r="AU105" s="202" t="s">
        <v>82</v>
      </c>
      <c r="AY105" s="16" t="s">
        <v>137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6" t="s">
        <v>79</v>
      </c>
      <c r="BK105" s="203">
        <f>ROUND(I105*H105,2)</f>
        <v>0</v>
      </c>
      <c r="BL105" s="16" t="s">
        <v>144</v>
      </c>
      <c r="BM105" s="202" t="s">
        <v>927</v>
      </c>
    </row>
    <row r="106" spans="1:65" s="2" customFormat="1" ht="10.199999999999999">
      <c r="A106" s="33"/>
      <c r="B106" s="34"/>
      <c r="C106" s="35"/>
      <c r="D106" s="204" t="s">
        <v>146</v>
      </c>
      <c r="E106" s="35"/>
      <c r="F106" s="205" t="s">
        <v>926</v>
      </c>
      <c r="G106" s="35"/>
      <c r="H106" s="35"/>
      <c r="I106" s="114"/>
      <c r="J106" s="35"/>
      <c r="K106" s="35"/>
      <c r="L106" s="38"/>
      <c r="M106" s="206"/>
      <c r="N106" s="207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146</v>
      </c>
      <c r="AU106" s="16" t="s">
        <v>82</v>
      </c>
    </row>
    <row r="107" spans="1:65" s="13" customFormat="1" ht="10.199999999999999">
      <c r="B107" s="208"/>
      <c r="C107" s="209"/>
      <c r="D107" s="204" t="s">
        <v>148</v>
      </c>
      <c r="E107" s="210" t="s">
        <v>19</v>
      </c>
      <c r="F107" s="211" t="s">
        <v>928</v>
      </c>
      <c r="G107" s="209"/>
      <c r="H107" s="212">
        <v>436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148</v>
      </c>
      <c r="AU107" s="218" t="s">
        <v>82</v>
      </c>
      <c r="AV107" s="13" t="s">
        <v>82</v>
      </c>
      <c r="AW107" s="13" t="s">
        <v>33</v>
      </c>
      <c r="AX107" s="13" t="s">
        <v>79</v>
      </c>
      <c r="AY107" s="218" t="s">
        <v>137</v>
      </c>
    </row>
    <row r="108" spans="1:65" s="2" customFormat="1" ht="14.4" customHeight="1">
      <c r="A108" s="33"/>
      <c r="B108" s="34"/>
      <c r="C108" s="191" t="s">
        <v>169</v>
      </c>
      <c r="D108" s="191" t="s">
        <v>139</v>
      </c>
      <c r="E108" s="192" t="s">
        <v>821</v>
      </c>
      <c r="F108" s="193" t="s">
        <v>822</v>
      </c>
      <c r="G108" s="194" t="s">
        <v>329</v>
      </c>
      <c r="H108" s="195">
        <v>386</v>
      </c>
      <c r="I108" s="196"/>
      <c r="J108" s="197">
        <f>ROUND(I108*H108,2)</f>
        <v>0</v>
      </c>
      <c r="K108" s="193" t="s">
        <v>143</v>
      </c>
      <c r="L108" s="38"/>
      <c r="M108" s="198" t="s">
        <v>19</v>
      </c>
      <c r="N108" s="199" t="s">
        <v>42</v>
      </c>
      <c r="O108" s="63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202" t="s">
        <v>144</v>
      </c>
      <c r="AT108" s="202" t="s">
        <v>139</v>
      </c>
      <c r="AU108" s="202" t="s">
        <v>82</v>
      </c>
      <c r="AY108" s="16" t="s">
        <v>137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6" t="s">
        <v>79</v>
      </c>
      <c r="BK108" s="203">
        <f>ROUND(I108*H108,2)</f>
        <v>0</v>
      </c>
      <c r="BL108" s="16" t="s">
        <v>144</v>
      </c>
      <c r="BM108" s="202" t="s">
        <v>929</v>
      </c>
    </row>
    <row r="109" spans="1:65" s="2" customFormat="1" ht="10.199999999999999">
      <c r="A109" s="33"/>
      <c r="B109" s="34"/>
      <c r="C109" s="35"/>
      <c r="D109" s="204" t="s">
        <v>146</v>
      </c>
      <c r="E109" s="35"/>
      <c r="F109" s="205" t="s">
        <v>824</v>
      </c>
      <c r="G109" s="35"/>
      <c r="H109" s="35"/>
      <c r="I109" s="114"/>
      <c r="J109" s="35"/>
      <c r="K109" s="35"/>
      <c r="L109" s="38"/>
      <c r="M109" s="206"/>
      <c r="N109" s="207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146</v>
      </c>
      <c r="AU109" s="16" t="s">
        <v>82</v>
      </c>
    </row>
    <row r="110" spans="1:65" s="13" customFormat="1" ht="10.199999999999999">
      <c r="B110" s="208"/>
      <c r="C110" s="209"/>
      <c r="D110" s="204" t="s">
        <v>148</v>
      </c>
      <c r="E110" s="210" t="s">
        <v>19</v>
      </c>
      <c r="F110" s="211" t="s">
        <v>930</v>
      </c>
      <c r="G110" s="209"/>
      <c r="H110" s="212">
        <v>386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148</v>
      </c>
      <c r="AU110" s="218" t="s">
        <v>82</v>
      </c>
      <c r="AV110" s="13" t="s">
        <v>82</v>
      </c>
      <c r="AW110" s="13" t="s">
        <v>33</v>
      </c>
      <c r="AX110" s="13" t="s">
        <v>71</v>
      </c>
      <c r="AY110" s="218" t="s">
        <v>137</v>
      </c>
    </row>
    <row r="111" spans="1:65" s="2" customFormat="1" ht="14.4" customHeight="1">
      <c r="A111" s="33"/>
      <c r="B111" s="34"/>
      <c r="C111" s="220" t="s">
        <v>176</v>
      </c>
      <c r="D111" s="220" t="s">
        <v>322</v>
      </c>
      <c r="E111" s="221" t="s">
        <v>825</v>
      </c>
      <c r="F111" s="222" t="s">
        <v>826</v>
      </c>
      <c r="G111" s="223" t="s">
        <v>639</v>
      </c>
      <c r="H111" s="224">
        <v>2.0270000000000001</v>
      </c>
      <c r="I111" s="225"/>
      <c r="J111" s="226">
        <f>ROUND(I111*H111,2)</f>
        <v>0</v>
      </c>
      <c r="K111" s="222" t="s">
        <v>19</v>
      </c>
      <c r="L111" s="227"/>
      <c r="M111" s="228" t="s">
        <v>19</v>
      </c>
      <c r="N111" s="229" t="s">
        <v>42</v>
      </c>
      <c r="O111" s="63"/>
      <c r="P111" s="200">
        <f>O111*H111</f>
        <v>0</v>
      </c>
      <c r="Q111" s="200">
        <v>1E-3</v>
      </c>
      <c r="R111" s="200">
        <f>Q111*H111</f>
        <v>2.0270000000000002E-3</v>
      </c>
      <c r="S111" s="200">
        <v>0</v>
      </c>
      <c r="T111" s="201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202" t="s">
        <v>194</v>
      </c>
      <c r="AT111" s="202" t="s">
        <v>322</v>
      </c>
      <c r="AU111" s="202" t="s">
        <v>82</v>
      </c>
      <c r="AY111" s="16" t="s">
        <v>137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6" t="s">
        <v>79</v>
      </c>
      <c r="BK111" s="203">
        <f>ROUND(I111*H111,2)</f>
        <v>0</v>
      </c>
      <c r="BL111" s="16" t="s">
        <v>144</v>
      </c>
      <c r="BM111" s="202" t="s">
        <v>931</v>
      </c>
    </row>
    <row r="112" spans="1:65" s="2" customFormat="1" ht="10.199999999999999">
      <c r="A112" s="33"/>
      <c r="B112" s="34"/>
      <c r="C112" s="35"/>
      <c r="D112" s="204" t="s">
        <v>146</v>
      </c>
      <c r="E112" s="35"/>
      <c r="F112" s="205" t="s">
        <v>826</v>
      </c>
      <c r="G112" s="35"/>
      <c r="H112" s="35"/>
      <c r="I112" s="114"/>
      <c r="J112" s="35"/>
      <c r="K112" s="35"/>
      <c r="L112" s="38"/>
      <c r="M112" s="206"/>
      <c r="N112" s="207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146</v>
      </c>
      <c r="AU112" s="16" t="s">
        <v>82</v>
      </c>
    </row>
    <row r="113" spans="1:65" s="13" customFormat="1" ht="10.199999999999999">
      <c r="B113" s="208"/>
      <c r="C113" s="209"/>
      <c r="D113" s="204" t="s">
        <v>148</v>
      </c>
      <c r="E113" s="210" t="s">
        <v>19</v>
      </c>
      <c r="F113" s="211" t="s">
        <v>932</v>
      </c>
      <c r="G113" s="209"/>
      <c r="H113" s="212">
        <v>2.0270000000000001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148</v>
      </c>
      <c r="AU113" s="218" t="s">
        <v>82</v>
      </c>
      <c r="AV113" s="13" t="s">
        <v>82</v>
      </c>
      <c r="AW113" s="13" t="s">
        <v>33</v>
      </c>
      <c r="AX113" s="13" t="s">
        <v>79</v>
      </c>
      <c r="AY113" s="218" t="s">
        <v>137</v>
      </c>
    </row>
    <row r="114" spans="1:65" s="2" customFormat="1" ht="14.4" customHeight="1">
      <c r="A114" s="33"/>
      <c r="B114" s="34"/>
      <c r="C114" s="191" t="s">
        <v>183</v>
      </c>
      <c r="D114" s="191" t="s">
        <v>139</v>
      </c>
      <c r="E114" s="192" t="s">
        <v>847</v>
      </c>
      <c r="F114" s="193" t="s">
        <v>848</v>
      </c>
      <c r="G114" s="194" t="s">
        <v>142</v>
      </c>
      <c r="H114" s="195">
        <v>109</v>
      </c>
      <c r="I114" s="196"/>
      <c r="J114" s="197">
        <f>ROUND(I114*H114,2)</f>
        <v>0</v>
      </c>
      <c r="K114" s="193" t="s">
        <v>143</v>
      </c>
      <c r="L114" s="38"/>
      <c r="M114" s="198" t="s">
        <v>19</v>
      </c>
      <c r="N114" s="199" t="s">
        <v>42</v>
      </c>
      <c r="O114" s="63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202" t="s">
        <v>144</v>
      </c>
      <c r="AT114" s="202" t="s">
        <v>139</v>
      </c>
      <c r="AU114" s="202" t="s">
        <v>82</v>
      </c>
      <c r="AY114" s="16" t="s">
        <v>137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6" t="s">
        <v>79</v>
      </c>
      <c r="BK114" s="203">
        <f>ROUND(I114*H114,2)</f>
        <v>0</v>
      </c>
      <c r="BL114" s="16" t="s">
        <v>144</v>
      </c>
      <c r="BM114" s="202" t="s">
        <v>933</v>
      </c>
    </row>
    <row r="115" spans="1:65" s="2" customFormat="1" ht="10.199999999999999">
      <c r="A115" s="33"/>
      <c r="B115" s="34"/>
      <c r="C115" s="35"/>
      <c r="D115" s="204" t="s">
        <v>146</v>
      </c>
      <c r="E115" s="35"/>
      <c r="F115" s="205" t="s">
        <v>850</v>
      </c>
      <c r="G115" s="35"/>
      <c r="H115" s="35"/>
      <c r="I115" s="114"/>
      <c r="J115" s="35"/>
      <c r="K115" s="35"/>
      <c r="L115" s="38"/>
      <c r="M115" s="206"/>
      <c r="N115" s="207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146</v>
      </c>
      <c r="AU115" s="16" t="s">
        <v>82</v>
      </c>
    </row>
    <row r="116" spans="1:65" s="13" customFormat="1" ht="10.199999999999999">
      <c r="B116" s="208"/>
      <c r="C116" s="209"/>
      <c r="D116" s="204" t="s">
        <v>148</v>
      </c>
      <c r="E116" s="210" t="s">
        <v>19</v>
      </c>
      <c r="F116" s="211" t="s">
        <v>934</v>
      </c>
      <c r="G116" s="209"/>
      <c r="H116" s="212">
        <v>109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148</v>
      </c>
      <c r="AU116" s="218" t="s">
        <v>82</v>
      </c>
      <c r="AV116" s="13" t="s">
        <v>82</v>
      </c>
      <c r="AW116" s="13" t="s">
        <v>33</v>
      </c>
      <c r="AX116" s="13" t="s">
        <v>79</v>
      </c>
      <c r="AY116" s="218" t="s">
        <v>137</v>
      </c>
    </row>
    <row r="117" spans="1:65" s="2" customFormat="1" ht="14.4" customHeight="1">
      <c r="A117" s="33"/>
      <c r="B117" s="34"/>
      <c r="C117" s="220" t="s">
        <v>194</v>
      </c>
      <c r="D117" s="220" t="s">
        <v>322</v>
      </c>
      <c r="E117" s="221" t="s">
        <v>852</v>
      </c>
      <c r="F117" s="222" t="s">
        <v>853</v>
      </c>
      <c r="G117" s="223" t="s">
        <v>854</v>
      </c>
      <c r="H117" s="224">
        <v>6</v>
      </c>
      <c r="I117" s="225"/>
      <c r="J117" s="226">
        <f>ROUND(I117*H117,2)</f>
        <v>0</v>
      </c>
      <c r="K117" s="222" t="s">
        <v>19</v>
      </c>
      <c r="L117" s="227"/>
      <c r="M117" s="228" t="s">
        <v>19</v>
      </c>
      <c r="N117" s="229" t="s">
        <v>42</v>
      </c>
      <c r="O117" s="63"/>
      <c r="P117" s="200">
        <f>O117*H117</f>
        <v>0</v>
      </c>
      <c r="Q117" s="200">
        <v>0.2</v>
      </c>
      <c r="R117" s="200">
        <f>Q117*H117</f>
        <v>1.2000000000000002</v>
      </c>
      <c r="S117" s="200">
        <v>0</v>
      </c>
      <c r="T117" s="201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202" t="s">
        <v>194</v>
      </c>
      <c r="AT117" s="202" t="s">
        <v>322</v>
      </c>
      <c r="AU117" s="202" t="s">
        <v>82</v>
      </c>
      <c r="AY117" s="16" t="s">
        <v>137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6" t="s">
        <v>79</v>
      </c>
      <c r="BK117" s="203">
        <f>ROUND(I117*H117,2)</f>
        <v>0</v>
      </c>
      <c r="BL117" s="16" t="s">
        <v>144</v>
      </c>
      <c r="BM117" s="202" t="s">
        <v>935</v>
      </c>
    </row>
    <row r="118" spans="1:65" s="2" customFormat="1" ht="10.199999999999999">
      <c r="A118" s="33"/>
      <c r="B118" s="34"/>
      <c r="C118" s="35"/>
      <c r="D118" s="204" t="s">
        <v>146</v>
      </c>
      <c r="E118" s="35"/>
      <c r="F118" s="205" t="s">
        <v>853</v>
      </c>
      <c r="G118" s="35"/>
      <c r="H118" s="35"/>
      <c r="I118" s="114"/>
      <c r="J118" s="35"/>
      <c r="K118" s="35"/>
      <c r="L118" s="38"/>
      <c r="M118" s="206"/>
      <c r="N118" s="207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146</v>
      </c>
      <c r="AU118" s="16" t="s">
        <v>82</v>
      </c>
    </row>
    <row r="119" spans="1:65" s="2" customFormat="1" ht="19.2">
      <c r="A119" s="33"/>
      <c r="B119" s="34"/>
      <c r="C119" s="35"/>
      <c r="D119" s="204" t="s">
        <v>251</v>
      </c>
      <c r="E119" s="35"/>
      <c r="F119" s="219" t="s">
        <v>856</v>
      </c>
      <c r="G119" s="35"/>
      <c r="H119" s="35"/>
      <c r="I119" s="114"/>
      <c r="J119" s="35"/>
      <c r="K119" s="35"/>
      <c r="L119" s="38"/>
      <c r="M119" s="206"/>
      <c r="N119" s="207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251</v>
      </c>
      <c r="AU119" s="16" t="s">
        <v>82</v>
      </c>
    </row>
    <row r="120" spans="1:65" s="2" customFormat="1" ht="14.4" customHeight="1">
      <c r="A120" s="33"/>
      <c r="B120" s="34"/>
      <c r="C120" s="191" t="s">
        <v>200</v>
      </c>
      <c r="D120" s="191" t="s">
        <v>139</v>
      </c>
      <c r="E120" s="192" t="s">
        <v>936</v>
      </c>
      <c r="F120" s="193" t="s">
        <v>937</v>
      </c>
      <c r="G120" s="194" t="s">
        <v>791</v>
      </c>
      <c r="H120" s="195">
        <v>10</v>
      </c>
      <c r="I120" s="196"/>
      <c r="J120" s="197">
        <f>ROUND(I120*H120,2)</f>
        <v>0</v>
      </c>
      <c r="K120" s="193" t="s">
        <v>19</v>
      </c>
      <c r="L120" s="38"/>
      <c r="M120" s="198" t="s">
        <v>19</v>
      </c>
      <c r="N120" s="199" t="s">
        <v>42</v>
      </c>
      <c r="O120" s="63"/>
      <c r="P120" s="200">
        <f>O120*H120</f>
        <v>0</v>
      </c>
      <c r="Q120" s="200">
        <v>0.01</v>
      </c>
      <c r="R120" s="200">
        <f>Q120*H120</f>
        <v>0.1</v>
      </c>
      <c r="S120" s="200">
        <v>0</v>
      </c>
      <c r="T120" s="20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02" t="s">
        <v>144</v>
      </c>
      <c r="AT120" s="202" t="s">
        <v>139</v>
      </c>
      <c r="AU120" s="202" t="s">
        <v>82</v>
      </c>
      <c r="AY120" s="16" t="s">
        <v>137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6" t="s">
        <v>79</v>
      </c>
      <c r="BK120" s="203">
        <f>ROUND(I120*H120,2)</f>
        <v>0</v>
      </c>
      <c r="BL120" s="16" t="s">
        <v>144</v>
      </c>
      <c r="BM120" s="202" t="s">
        <v>938</v>
      </c>
    </row>
    <row r="121" spans="1:65" s="2" customFormat="1" ht="10.199999999999999">
      <c r="A121" s="33"/>
      <c r="B121" s="34"/>
      <c r="C121" s="35"/>
      <c r="D121" s="204" t="s">
        <v>146</v>
      </c>
      <c r="E121" s="35"/>
      <c r="F121" s="205" t="s">
        <v>937</v>
      </c>
      <c r="G121" s="35"/>
      <c r="H121" s="35"/>
      <c r="I121" s="114"/>
      <c r="J121" s="35"/>
      <c r="K121" s="35"/>
      <c r="L121" s="38"/>
      <c r="M121" s="206"/>
      <c r="N121" s="207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146</v>
      </c>
      <c r="AU121" s="16" t="s">
        <v>82</v>
      </c>
    </row>
    <row r="122" spans="1:65" s="13" customFormat="1" ht="10.199999999999999">
      <c r="B122" s="208"/>
      <c r="C122" s="209"/>
      <c r="D122" s="204" t="s">
        <v>148</v>
      </c>
      <c r="E122" s="210" t="s">
        <v>19</v>
      </c>
      <c r="F122" s="211" t="s">
        <v>939</v>
      </c>
      <c r="G122" s="209"/>
      <c r="H122" s="212">
        <v>10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148</v>
      </c>
      <c r="AU122" s="218" t="s">
        <v>82</v>
      </c>
      <c r="AV122" s="13" t="s">
        <v>82</v>
      </c>
      <c r="AW122" s="13" t="s">
        <v>33</v>
      </c>
      <c r="AX122" s="13" t="s">
        <v>79</v>
      </c>
      <c r="AY122" s="218" t="s">
        <v>137</v>
      </c>
    </row>
    <row r="123" spans="1:65" s="2" customFormat="1" ht="14.4" customHeight="1">
      <c r="A123" s="33"/>
      <c r="B123" s="34"/>
      <c r="C123" s="191" t="s">
        <v>205</v>
      </c>
      <c r="D123" s="191" t="s">
        <v>139</v>
      </c>
      <c r="E123" s="192" t="s">
        <v>940</v>
      </c>
      <c r="F123" s="193" t="s">
        <v>941</v>
      </c>
      <c r="G123" s="194" t="s">
        <v>791</v>
      </c>
      <c r="H123" s="195">
        <v>9</v>
      </c>
      <c r="I123" s="196"/>
      <c r="J123" s="197">
        <f>ROUND(I123*H123,2)</f>
        <v>0</v>
      </c>
      <c r="K123" s="193" t="s">
        <v>19</v>
      </c>
      <c r="L123" s="38"/>
      <c r="M123" s="198" t="s">
        <v>19</v>
      </c>
      <c r="N123" s="199" t="s">
        <v>42</v>
      </c>
      <c r="O123" s="63"/>
      <c r="P123" s="200">
        <f>O123*H123</f>
        <v>0</v>
      </c>
      <c r="Q123" s="200">
        <v>0.01</v>
      </c>
      <c r="R123" s="200">
        <f>Q123*H123</f>
        <v>0.09</v>
      </c>
      <c r="S123" s="200">
        <v>0</v>
      </c>
      <c r="T123" s="20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2" t="s">
        <v>144</v>
      </c>
      <c r="AT123" s="202" t="s">
        <v>139</v>
      </c>
      <c r="AU123" s="202" t="s">
        <v>82</v>
      </c>
      <c r="AY123" s="16" t="s">
        <v>137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6" t="s">
        <v>79</v>
      </c>
      <c r="BK123" s="203">
        <f>ROUND(I123*H123,2)</f>
        <v>0</v>
      </c>
      <c r="BL123" s="16" t="s">
        <v>144</v>
      </c>
      <c r="BM123" s="202" t="s">
        <v>942</v>
      </c>
    </row>
    <row r="124" spans="1:65" s="2" customFormat="1" ht="10.199999999999999">
      <c r="A124" s="33"/>
      <c r="B124" s="34"/>
      <c r="C124" s="35"/>
      <c r="D124" s="204" t="s">
        <v>146</v>
      </c>
      <c r="E124" s="35"/>
      <c r="F124" s="205" t="s">
        <v>941</v>
      </c>
      <c r="G124" s="35"/>
      <c r="H124" s="35"/>
      <c r="I124" s="114"/>
      <c r="J124" s="35"/>
      <c r="K124" s="35"/>
      <c r="L124" s="38"/>
      <c r="M124" s="206"/>
      <c r="N124" s="207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146</v>
      </c>
      <c r="AU124" s="16" t="s">
        <v>82</v>
      </c>
    </row>
    <row r="125" spans="1:65" s="13" customFormat="1" ht="10.199999999999999">
      <c r="B125" s="208"/>
      <c r="C125" s="209"/>
      <c r="D125" s="204" t="s">
        <v>148</v>
      </c>
      <c r="E125" s="210" t="s">
        <v>19</v>
      </c>
      <c r="F125" s="211" t="s">
        <v>943</v>
      </c>
      <c r="G125" s="209"/>
      <c r="H125" s="212">
        <v>9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148</v>
      </c>
      <c r="AU125" s="218" t="s">
        <v>82</v>
      </c>
      <c r="AV125" s="13" t="s">
        <v>82</v>
      </c>
      <c r="AW125" s="13" t="s">
        <v>33</v>
      </c>
      <c r="AX125" s="13" t="s">
        <v>79</v>
      </c>
      <c r="AY125" s="218" t="s">
        <v>137</v>
      </c>
    </row>
    <row r="126" spans="1:65" s="2" customFormat="1" ht="14.4" customHeight="1">
      <c r="A126" s="33"/>
      <c r="B126" s="34"/>
      <c r="C126" s="191" t="s">
        <v>211</v>
      </c>
      <c r="D126" s="191" t="s">
        <v>139</v>
      </c>
      <c r="E126" s="192" t="s">
        <v>944</v>
      </c>
      <c r="F126" s="193" t="s">
        <v>945</v>
      </c>
      <c r="G126" s="194" t="s">
        <v>791</v>
      </c>
      <c r="H126" s="195">
        <v>3</v>
      </c>
      <c r="I126" s="196"/>
      <c r="J126" s="197">
        <f>ROUND(I126*H126,2)</f>
        <v>0</v>
      </c>
      <c r="K126" s="193" t="s">
        <v>19</v>
      </c>
      <c r="L126" s="38"/>
      <c r="M126" s="198" t="s">
        <v>19</v>
      </c>
      <c r="N126" s="199" t="s">
        <v>42</v>
      </c>
      <c r="O126" s="63"/>
      <c r="P126" s="200">
        <f>O126*H126</f>
        <v>0</v>
      </c>
      <c r="Q126" s="200">
        <v>0.02</v>
      </c>
      <c r="R126" s="200">
        <f>Q126*H126</f>
        <v>0.06</v>
      </c>
      <c r="S126" s="200">
        <v>0</v>
      </c>
      <c r="T126" s="201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2" t="s">
        <v>144</v>
      </c>
      <c r="AT126" s="202" t="s">
        <v>139</v>
      </c>
      <c r="AU126" s="202" t="s">
        <v>82</v>
      </c>
      <c r="AY126" s="16" t="s">
        <v>137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6" t="s">
        <v>79</v>
      </c>
      <c r="BK126" s="203">
        <f>ROUND(I126*H126,2)</f>
        <v>0</v>
      </c>
      <c r="BL126" s="16" t="s">
        <v>144</v>
      </c>
      <c r="BM126" s="202" t="s">
        <v>946</v>
      </c>
    </row>
    <row r="127" spans="1:65" s="2" customFormat="1" ht="10.199999999999999">
      <c r="A127" s="33"/>
      <c r="B127" s="34"/>
      <c r="C127" s="35"/>
      <c r="D127" s="204" t="s">
        <v>146</v>
      </c>
      <c r="E127" s="35"/>
      <c r="F127" s="205" t="s">
        <v>945</v>
      </c>
      <c r="G127" s="35"/>
      <c r="H127" s="35"/>
      <c r="I127" s="114"/>
      <c r="J127" s="35"/>
      <c r="K127" s="35"/>
      <c r="L127" s="38"/>
      <c r="M127" s="206"/>
      <c r="N127" s="207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146</v>
      </c>
      <c r="AU127" s="16" t="s">
        <v>82</v>
      </c>
    </row>
    <row r="128" spans="1:65" s="13" customFormat="1" ht="10.199999999999999">
      <c r="B128" s="208"/>
      <c r="C128" s="209"/>
      <c r="D128" s="204" t="s">
        <v>148</v>
      </c>
      <c r="E128" s="210" t="s">
        <v>19</v>
      </c>
      <c r="F128" s="211" t="s">
        <v>947</v>
      </c>
      <c r="G128" s="209"/>
      <c r="H128" s="212">
        <v>3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148</v>
      </c>
      <c r="AU128" s="218" t="s">
        <v>82</v>
      </c>
      <c r="AV128" s="13" t="s">
        <v>82</v>
      </c>
      <c r="AW128" s="13" t="s">
        <v>33</v>
      </c>
      <c r="AX128" s="13" t="s">
        <v>79</v>
      </c>
      <c r="AY128" s="218" t="s">
        <v>137</v>
      </c>
    </row>
    <row r="129" spans="1:65" s="2" customFormat="1" ht="14.4" customHeight="1">
      <c r="A129" s="33"/>
      <c r="B129" s="34"/>
      <c r="C129" s="191" t="s">
        <v>217</v>
      </c>
      <c r="D129" s="191" t="s">
        <v>139</v>
      </c>
      <c r="E129" s="192" t="s">
        <v>865</v>
      </c>
      <c r="F129" s="193" t="s">
        <v>866</v>
      </c>
      <c r="G129" s="194" t="s">
        <v>159</v>
      </c>
      <c r="H129" s="195">
        <v>19.079999999999998</v>
      </c>
      <c r="I129" s="196"/>
      <c r="J129" s="197">
        <f>ROUND(I129*H129,2)</f>
        <v>0</v>
      </c>
      <c r="K129" s="193" t="s">
        <v>143</v>
      </c>
      <c r="L129" s="38"/>
      <c r="M129" s="198" t="s">
        <v>19</v>
      </c>
      <c r="N129" s="199" t="s">
        <v>42</v>
      </c>
      <c r="O129" s="63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2" t="s">
        <v>144</v>
      </c>
      <c r="AT129" s="202" t="s">
        <v>139</v>
      </c>
      <c r="AU129" s="202" t="s">
        <v>82</v>
      </c>
      <c r="AY129" s="16" t="s">
        <v>137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6" t="s">
        <v>79</v>
      </c>
      <c r="BK129" s="203">
        <f>ROUND(I129*H129,2)</f>
        <v>0</v>
      </c>
      <c r="BL129" s="16" t="s">
        <v>144</v>
      </c>
      <c r="BM129" s="202" t="s">
        <v>948</v>
      </c>
    </row>
    <row r="130" spans="1:65" s="2" customFormat="1" ht="10.199999999999999">
      <c r="A130" s="33"/>
      <c r="B130" s="34"/>
      <c r="C130" s="35"/>
      <c r="D130" s="204" t="s">
        <v>146</v>
      </c>
      <c r="E130" s="35"/>
      <c r="F130" s="205" t="s">
        <v>868</v>
      </c>
      <c r="G130" s="35"/>
      <c r="H130" s="35"/>
      <c r="I130" s="114"/>
      <c r="J130" s="35"/>
      <c r="K130" s="35"/>
      <c r="L130" s="38"/>
      <c r="M130" s="206"/>
      <c r="N130" s="207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146</v>
      </c>
      <c r="AU130" s="16" t="s">
        <v>82</v>
      </c>
    </row>
    <row r="131" spans="1:65" s="13" customFormat="1" ht="10.199999999999999">
      <c r="B131" s="208"/>
      <c r="C131" s="209"/>
      <c r="D131" s="204" t="s">
        <v>148</v>
      </c>
      <c r="E131" s="210" t="s">
        <v>19</v>
      </c>
      <c r="F131" s="211" t="s">
        <v>949</v>
      </c>
      <c r="G131" s="209"/>
      <c r="H131" s="212">
        <v>11.58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148</v>
      </c>
      <c r="AU131" s="218" t="s">
        <v>82</v>
      </c>
      <c r="AV131" s="13" t="s">
        <v>82</v>
      </c>
      <c r="AW131" s="13" t="s">
        <v>33</v>
      </c>
      <c r="AX131" s="13" t="s">
        <v>71</v>
      </c>
      <c r="AY131" s="218" t="s">
        <v>137</v>
      </c>
    </row>
    <row r="132" spans="1:65" s="13" customFormat="1" ht="10.199999999999999">
      <c r="B132" s="208"/>
      <c r="C132" s="209"/>
      <c r="D132" s="204" t="s">
        <v>148</v>
      </c>
      <c r="E132" s="210" t="s">
        <v>19</v>
      </c>
      <c r="F132" s="211" t="s">
        <v>950</v>
      </c>
      <c r="G132" s="209"/>
      <c r="H132" s="212">
        <v>7.5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148</v>
      </c>
      <c r="AU132" s="218" t="s">
        <v>82</v>
      </c>
      <c r="AV132" s="13" t="s">
        <v>82</v>
      </c>
      <c r="AW132" s="13" t="s">
        <v>33</v>
      </c>
      <c r="AX132" s="13" t="s">
        <v>71</v>
      </c>
      <c r="AY132" s="218" t="s">
        <v>137</v>
      </c>
    </row>
    <row r="133" spans="1:65" s="2" customFormat="1" ht="14.4" customHeight="1">
      <c r="A133" s="33"/>
      <c r="B133" s="34"/>
      <c r="C133" s="191" t="s">
        <v>223</v>
      </c>
      <c r="D133" s="191" t="s">
        <v>139</v>
      </c>
      <c r="E133" s="192" t="s">
        <v>871</v>
      </c>
      <c r="F133" s="193" t="s">
        <v>872</v>
      </c>
      <c r="G133" s="194" t="s">
        <v>159</v>
      </c>
      <c r="H133" s="195">
        <v>19.079999999999998</v>
      </c>
      <c r="I133" s="196"/>
      <c r="J133" s="197">
        <f>ROUND(I133*H133,2)</f>
        <v>0</v>
      </c>
      <c r="K133" s="193" t="s">
        <v>143</v>
      </c>
      <c r="L133" s="38"/>
      <c r="M133" s="198" t="s">
        <v>19</v>
      </c>
      <c r="N133" s="199" t="s">
        <v>42</v>
      </c>
      <c r="O133" s="63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2" t="s">
        <v>144</v>
      </c>
      <c r="AT133" s="202" t="s">
        <v>139</v>
      </c>
      <c r="AU133" s="202" t="s">
        <v>82</v>
      </c>
      <c r="AY133" s="16" t="s">
        <v>137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6" t="s">
        <v>79</v>
      </c>
      <c r="BK133" s="203">
        <f>ROUND(I133*H133,2)</f>
        <v>0</v>
      </c>
      <c r="BL133" s="16" t="s">
        <v>144</v>
      </c>
      <c r="BM133" s="202" t="s">
        <v>951</v>
      </c>
    </row>
    <row r="134" spans="1:65" s="2" customFormat="1" ht="10.199999999999999">
      <c r="A134" s="33"/>
      <c r="B134" s="34"/>
      <c r="C134" s="35"/>
      <c r="D134" s="204" t="s">
        <v>146</v>
      </c>
      <c r="E134" s="35"/>
      <c r="F134" s="205" t="s">
        <v>874</v>
      </c>
      <c r="G134" s="35"/>
      <c r="H134" s="35"/>
      <c r="I134" s="114"/>
      <c r="J134" s="35"/>
      <c r="K134" s="35"/>
      <c r="L134" s="38"/>
      <c r="M134" s="206"/>
      <c r="N134" s="207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146</v>
      </c>
      <c r="AU134" s="16" t="s">
        <v>82</v>
      </c>
    </row>
    <row r="135" spans="1:65" s="2" customFormat="1" ht="14.4" customHeight="1">
      <c r="A135" s="33"/>
      <c r="B135" s="34"/>
      <c r="C135" s="191" t="s">
        <v>229</v>
      </c>
      <c r="D135" s="191" t="s">
        <v>139</v>
      </c>
      <c r="E135" s="192" t="s">
        <v>875</v>
      </c>
      <c r="F135" s="193" t="s">
        <v>876</v>
      </c>
      <c r="G135" s="194" t="s">
        <v>159</v>
      </c>
      <c r="H135" s="195">
        <v>95.4</v>
      </c>
      <c r="I135" s="196"/>
      <c r="J135" s="197">
        <f>ROUND(I135*H135,2)</f>
        <v>0</v>
      </c>
      <c r="K135" s="193" t="s">
        <v>143</v>
      </c>
      <c r="L135" s="38"/>
      <c r="M135" s="198" t="s">
        <v>19</v>
      </c>
      <c r="N135" s="199" t="s">
        <v>42</v>
      </c>
      <c r="O135" s="63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2" t="s">
        <v>144</v>
      </c>
      <c r="AT135" s="202" t="s">
        <v>139</v>
      </c>
      <c r="AU135" s="202" t="s">
        <v>82</v>
      </c>
      <c r="AY135" s="16" t="s">
        <v>137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6" t="s">
        <v>79</v>
      </c>
      <c r="BK135" s="203">
        <f>ROUND(I135*H135,2)</f>
        <v>0</v>
      </c>
      <c r="BL135" s="16" t="s">
        <v>144</v>
      </c>
      <c r="BM135" s="202" t="s">
        <v>952</v>
      </c>
    </row>
    <row r="136" spans="1:65" s="2" customFormat="1" ht="10.199999999999999">
      <c r="A136" s="33"/>
      <c r="B136" s="34"/>
      <c r="C136" s="35"/>
      <c r="D136" s="204" t="s">
        <v>146</v>
      </c>
      <c r="E136" s="35"/>
      <c r="F136" s="205" t="s">
        <v>878</v>
      </c>
      <c r="G136" s="35"/>
      <c r="H136" s="35"/>
      <c r="I136" s="114"/>
      <c r="J136" s="35"/>
      <c r="K136" s="35"/>
      <c r="L136" s="38"/>
      <c r="M136" s="206"/>
      <c r="N136" s="207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146</v>
      </c>
      <c r="AU136" s="16" t="s">
        <v>82</v>
      </c>
    </row>
    <row r="137" spans="1:65" s="13" customFormat="1" ht="10.199999999999999">
      <c r="B137" s="208"/>
      <c r="C137" s="209"/>
      <c r="D137" s="204" t="s">
        <v>148</v>
      </c>
      <c r="E137" s="210" t="s">
        <v>19</v>
      </c>
      <c r="F137" s="211" t="s">
        <v>953</v>
      </c>
      <c r="G137" s="209"/>
      <c r="H137" s="212">
        <v>95.4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148</v>
      </c>
      <c r="AU137" s="218" t="s">
        <v>82</v>
      </c>
      <c r="AV137" s="13" t="s">
        <v>82</v>
      </c>
      <c r="AW137" s="13" t="s">
        <v>33</v>
      </c>
      <c r="AX137" s="13" t="s">
        <v>79</v>
      </c>
      <c r="AY137" s="218" t="s">
        <v>137</v>
      </c>
    </row>
    <row r="138" spans="1:65" s="2" customFormat="1" ht="14.4" customHeight="1">
      <c r="A138" s="33"/>
      <c r="B138" s="34"/>
      <c r="C138" s="220" t="s">
        <v>8</v>
      </c>
      <c r="D138" s="220" t="s">
        <v>322</v>
      </c>
      <c r="E138" s="221" t="s">
        <v>880</v>
      </c>
      <c r="F138" s="222" t="s">
        <v>881</v>
      </c>
      <c r="G138" s="223" t="s">
        <v>159</v>
      </c>
      <c r="H138" s="224">
        <v>19.8</v>
      </c>
      <c r="I138" s="225"/>
      <c r="J138" s="226">
        <f>ROUND(I138*H138,2)</f>
        <v>0</v>
      </c>
      <c r="K138" s="222" t="s">
        <v>143</v>
      </c>
      <c r="L138" s="227"/>
      <c r="M138" s="228" t="s">
        <v>19</v>
      </c>
      <c r="N138" s="229" t="s">
        <v>42</v>
      </c>
      <c r="O138" s="63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2" t="s">
        <v>194</v>
      </c>
      <c r="AT138" s="202" t="s">
        <v>322</v>
      </c>
      <c r="AU138" s="202" t="s">
        <v>82</v>
      </c>
      <c r="AY138" s="16" t="s">
        <v>137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6" t="s">
        <v>79</v>
      </c>
      <c r="BK138" s="203">
        <f>ROUND(I138*H138,2)</f>
        <v>0</v>
      </c>
      <c r="BL138" s="16" t="s">
        <v>144</v>
      </c>
      <c r="BM138" s="202" t="s">
        <v>954</v>
      </c>
    </row>
    <row r="139" spans="1:65" s="2" customFormat="1" ht="10.199999999999999">
      <c r="A139" s="33"/>
      <c r="B139" s="34"/>
      <c r="C139" s="35"/>
      <c r="D139" s="204" t="s">
        <v>146</v>
      </c>
      <c r="E139" s="35"/>
      <c r="F139" s="205" t="s">
        <v>881</v>
      </c>
      <c r="G139" s="35"/>
      <c r="H139" s="35"/>
      <c r="I139" s="114"/>
      <c r="J139" s="35"/>
      <c r="K139" s="35"/>
      <c r="L139" s="38"/>
      <c r="M139" s="206"/>
      <c r="N139" s="207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146</v>
      </c>
      <c r="AU139" s="16" t="s">
        <v>82</v>
      </c>
    </row>
    <row r="140" spans="1:65" s="12" customFormat="1" ht="22.8" customHeight="1">
      <c r="B140" s="175"/>
      <c r="C140" s="176"/>
      <c r="D140" s="177" t="s">
        <v>70</v>
      </c>
      <c r="E140" s="189" t="s">
        <v>354</v>
      </c>
      <c r="F140" s="189" t="s">
        <v>355</v>
      </c>
      <c r="G140" s="176"/>
      <c r="H140" s="176"/>
      <c r="I140" s="179"/>
      <c r="J140" s="190">
        <f>BK140</f>
        <v>0</v>
      </c>
      <c r="K140" s="176"/>
      <c r="L140" s="181"/>
      <c r="M140" s="182"/>
      <c r="N140" s="183"/>
      <c r="O140" s="183"/>
      <c r="P140" s="184">
        <f>SUM(P141:P142)</f>
        <v>0</v>
      </c>
      <c r="Q140" s="183"/>
      <c r="R140" s="184">
        <f>SUM(R141:R142)</f>
        <v>0</v>
      </c>
      <c r="S140" s="183"/>
      <c r="T140" s="185">
        <f>SUM(T141:T142)</f>
        <v>0</v>
      </c>
      <c r="AR140" s="186" t="s">
        <v>79</v>
      </c>
      <c r="AT140" s="187" t="s">
        <v>70</v>
      </c>
      <c r="AU140" s="187" t="s">
        <v>79</v>
      </c>
      <c r="AY140" s="186" t="s">
        <v>137</v>
      </c>
      <c r="BK140" s="188">
        <f>SUM(BK141:BK142)</f>
        <v>0</v>
      </c>
    </row>
    <row r="141" spans="1:65" s="2" customFormat="1" ht="14.4" customHeight="1">
      <c r="A141" s="33"/>
      <c r="B141" s="34"/>
      <c r="C141" s="191" t="s">
        <v>240</v>
      </c>
      <c r="D141" s="191" t="s">
        <v>139</v>
      </c>
      <c r="E141" s="192" t="s">
        <v>911</v>
      </c>
      <c r="F141" s="193" t="s">
        <v>912</v>
      </c>
      <c r="G141" s="194" t="s">
        <v>359</v>
      </c>
      <c r="H141" s="195">
        <v>1.452</v>
      </c>
      <c r="I141" s="196"/>
      <c r="J141" s="197">
        <f>ROUND(I141*H141,2)</f>
        <v>0</v>
      </c>
      <c r="K141" s="193" t="s">
        <v>143</v>
      </c>
      <c r="L141" s="38"/>
      <c r="M141" s="198" t="s">
        <v>19</v>
      </c>
      <c r="N141" s="199" t="s">
        <v>42</v>
      </c>
      <c r="O141" s="63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2" t="s">
        <v>144</v>
      </c>
      <c r="AT141" s="202" t="s">
        <v>139</v>
      </c>
      <c r="AU141" s="202" t="s">
        <v>82</v>
      </c>
      <c r="AY141" s="16" t="s">
        <v>137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6" t="s">
        <v>79</v>
      </c>
      <c r="BK141" s="203">
        <f>ROUND(I141*H141,2)</f>
        <v>0</v>
      </c>
      <c r="BL141" s="16" t="s">
        <v>144</v>
      </c>
      <c r="BM141" s="202" t="s">
        <v>955</v>
      </c>
    </row>
    <row r="142" spans="1:65" s="2" customFormat="1" ht="10.199999999999999">
      <c r="A142" s="33"/>
      <c r="B142" s="34"/>
      <c r="C142" s="35"/>
      <c r="D142" s="204" t="s">
        <v>146</v>
      </c>
      <c r="E142" s="35"/>
      <c r="F142" s="205" t="s">
        <v>914</v>
      </c>
      <c r="G142" s="35"/>
      <c r="H142" s="35"/>
      <c r="I142" s="114"/>
      <c r="J142" s="35"/>
      <c r="K142" s="35"/>
      <c r="L142" s="38"/>
      <c r="M142" s="230"/>
      <c r="N142" s="231"/>
      <c r="O142" s="232"/>
      <c r="P142" s="232"/>
      <c r="Q142" s="232"/>
      <c r="R142" s="232"/>
      <c r="S142" s="232"/>
      <c r="T142" s="2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146</v>
      </c>
      <c r="AU142" s="16" t="s">
        <v>82</v>
      </c>
    </row>
    <row r="143" spans="1:65" s="2" customFormat="1" ht="6.9" customHeight="1">
      <c r="A143" s="33"/>
      <c r="B143" s="46"/>
      <c r="C143" s="47"/>
      <c r="D143" s="47"/>
      <c r="E143" s="47"/>
      <c r="F143" s="47"/>
      <c r="G143" s="47"/>
      <c r="H143" s="47"/>
      <c r="I143" s="141"/>
      <c r="J143" s="47"/>
      <c r="K143" s="47"/>
      <c r="L143" s="38"/>
      <c r="M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algorithmName="SHA-512" hashValue="h7j1/vxPNeNQvEd47KH9HRNWEBLkYm6nfIJj3qIXBNBbR8bwrL9J0J7Ozto6rNtk5fE3kzY91HM7LHRLJrwqOw==" saltValue="Qk1ZQFRo12jUc62qIloIFKjbIi1nXx7o4MGNerHHrWTC5LxIh5zwye3zXOAK5MUHyDUDZcX1Wn/pf7Il5O58Dg==" spinCount="100000" sheet="1" objects="1" scenarios="1" formatColumns="0" formatRows="0" autoFilter="0"/>
  <autoFilter ref="C87:K142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3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101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7-2</v>
      </c>
      <c r="F7" s="360"/>
      <c r="G7" s="360"/>
      <c r="H7" s="360"/>
      <c r="I7" s="107"/>
      <c r="L7" s="19"/>
    </row>
    <row r="8" spans="1:46" s="1" customFormat="1" ht="12" customHeight="1">
      <c r="B8" s="19"/>
      <c r="D8" s="113" t="s">
        <v>109</v>
      </c>
      <c r="I8" s="107"/>
      <c r="L8" s="19"/>
    </row>
    <row r="9" spans="1:46" s="2" customFormat="1" ht="14.4" customHeight="1">
      <c r="A9" s="33"/>
      <c r="B9" s="38"/>
      <c r="C9" s="33"/>
      <c r="D9" s="33"/>
      <c r="E9" s="359" t="s">
        <v>697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915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4.4" customHeight="1">
      <c r="A11" s="33"/>
      <c r="B11" s="38"/>
      <c r="C11" s="33"/>
      <c r="D11" s="33"/>
      <c r="E11" s="361" t="s">
        <v>956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93</v>
      </c>
      <c r="G13" s="33"/>
      <c r="H13" s="33"/>
      <c r="I13" s="116" t="s">
        <v>20</v>
      </c>
      <c r="J13" s="102" t="s">
        <v>19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21</v>
      </c>
      <c r="E14" s="33"/>
      <c r="F14" s="102" t="s">
        <v>22</v>
      </c>
      <c r="G14" s="33"/>
      <c r="H14" s="33"/>
      <c r="I14" s="116" t="s">
        <v>23</v>
      </c>
      <c r="J14" s="117" t="str">
        <f>'Rekapitulace stavby'!AN8</f>
        <v>27. 6. 2020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19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6" t="s">
        <v>28</v>
      </c>
      <c r="J17" s="102" t="s">
        <v>19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29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3" t="str">
        <f>'Rekapitulace stavby'!E14</f>
        <v>Vyplň údaj</v>
      </c>
      <c r="F20" s="364"/>
      <c r="G20" s="364"/>
      <c r="H20" s="364"/>
      <c r="I20" s="116" t="s">
        <v>28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31</v>
      </c>
      <c r="E22" s="33"/>
      <c r="F22" s="33"/>
      <c r="G22" s="33"/>
      <c r="H22" s="33"/>
      <c r="I22" s="116" t="s">
        <v>26</v>
      </c>
      <c r="J22" s="102" t="s">
        <v>19</v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6" t="s">
        <v>28</v>
      </c>
      <c r="J23" s="102" t="s">
        <v>19</v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34</v>
      </c>
      <c r="E25" s="33"/>
      <c r="F25" s="33"/>
      <c r="G25" s="33"/>
      <c r="H25" s="33"/>
      <c r="I25" s="116" t="s">
        <v>26</v>
      </c>
      <c r="J25" s="102" t="str">
        <f>IF('Rekapitulace stavby'!AN19="","",'Rekapitulace stavby'!AN19)</f>
        <v/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6" t="s">
        <v>28</v>
      </c>
      <c r="J26" s="102" t="str">
        <f>IF('Rekapitulace stavby'!AN20="","",'Rekapitulace stavby'!AN20)</f>
        <v/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35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4.4" customHeight="1">
      <c r="A29" s="118"/>
      <c r="B29" s="119"/>
      <c r="C29" s="118"/>
      <c r="D29" s="118"/>
      <c r="E29" s="365" t="s">
        <v>19</v>
      </c>
      <c r="F29" s="365"/>
      <c r="G29" s="365"/>
      <c r="H29" s="365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114"/>
      <c r="J32" s="125">
        <f>ROUND(J88,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7" t="s">
        <v>38</v>
      </c>
      <c r="J34" s="126" t="s">
        <v>40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8" t="s">
        <v>41</v>
      </c>
      <c r="E35" s="113" t="s">
        <v>42</v>
      </c>
      <c r="F35" s="129">
        <f>ROUND((SUM(BE88:BE142)),  2)</f>
        <v>0</v>
      </c>
      <c r="G35" s="33"/>
      <c r="H35" s="33"/>
      <c r="I35" s="130">
        <v>0.21</v>
      </c>
      <c r="J35" s="129">
        <f>ROUND(((SUM(BE88:BE142))*I35),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3" t="s">
        <v>43</v>
      </c>
      <c r="F36" s="129">
        <f>ROUND((SUM(BF88:BF142)),  2)</f>
        <v>0</v>
      </c>
      <c r="G36" s="33"/>
      <c r="H36" s="33"/>
      <c r="I36" s="130">
        <v>0.15</v>
      </c>
      <c r="J36" s="129">
        <f>ROUND(((SUM(BF88:BF142))*I36),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44</v>
      </c>
      <c r="F37" s="129">
        <f>ROUND((SUM(BG88:BG142)),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3" t="s">
        <v>45</v>
      </c>
      <c r="F38" s="129">
        <f>ROUND((SUM(BH88:BH142)),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3" t="s">
        <v>46</v>
      </c>
      <c r="F39" s="129">
        <f>ROUND((SUM(BI88:BI142)),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customHeight="1">
      <c r="A47" s="33"/>
      <c r="B47" s="34"/>
      <c r="C47" s="22" t="s">
        <v>111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66" t="str">
        <f>E7</f>
        <v>Poldr P 7-2</v>
      </c>
      <c r="F50" s="367"/>
      <c r="G50" s="367"/>
      <c r="H50" s="367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109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4.4" customHeight="1">
      <c r="A52" s="33"/>
      <c r="B52" s="34"/>
      <c r="C52" s="35"/>
      <c r="D52" s="35"/>
      <c r="E52" s="366" t="s">
        <v>697</v>
      </c>
      <c r="F52" s="368"/>
      <c r="G52" s="368"/>
      <c r="H52" s="368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915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4.4" customHeight="1">
      <c r="A54" s="33"/>
      <c r="B54" s="34"/>
      <c r="C54" s="35"/>
      <c r="D54" s="35"/>
      <c r="E54" s="315" t="str">
        <f>E11</f>
        <v>SO 04.2 - Následná péče 2. rok</v>
      </c>
      <c r="F54" s="368"/>
      <c r="G54" s="368"/>
      <c r="H54" s="368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116" t="s">
        <v>23</v>
      </c>
      <c r="J56" s="58" t="str">
        <f>IF(J14="","",J14)</f>
        <v>27. 6. 2020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40.799999999999997" customHeight="1">
      <c r="A58" s="33"/>
      <c r="B58" s="34"/>
      <c r="C58" s="28" t="s">
        <v>25</v>
      </c>
      <c r="D58" s="35"/>
      <c r="E58" s="35"/>
      <c r="F58" s="26" t="str">
        <f>E17</f>
        <v>ČR-SPÚ, Pobočka Svitavy</v>
      </c>
      <c r="G58" s="35"/>
      <c r="H58" s="35"/>
      <c r="I58" s="116" t="s">
        <v>31</v>
      </c>
      <c r="J58" s="31" t="str">
        <f>E23</f>
        <v>GAP Pardubice s.r.o.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6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116" t="s">
        <v>34</v>
      </c>
      <c r="J59" s="31" t="str">
        <f>E26</f>
        <v xml:space="preserve"> 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112</v>
      </c>
      <c r="D61" s="146"/>
      <c r="E61" s="146"/>
      <c r="F61" s="146"/>
      <c r="G61" s="146"/>
      <c r="H61" s="146"/>
      <c r="I61" s="147"/>
      <c r="J61" s="148" t="s">
        <v>113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customHeight="1">
      <c r="A63" s="33"/>
      <c r="B63" s="34"/>
      <c r="C63" s="149" t="s">
        <v>69</v>
      </c>
      <c r="D63" s="35"/>
      <c r="E63" s="35"/>
      <c r="F63" s="35"/>
      <c r="G63" s="35"/>
      <c r="H63" s="35"/>
      <c r="I63" s="114"/>
      <c r="J63" s="76">
        <f>J88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114</v>
      </c>
    </row>
    <row r="64" spans="1:47" s="9" customFormat="1" ht="24.9" customHeight="1">
      <c r="B64" s="150"/>
      <c r="C64" s="151"/>
      <c r="D64" s="152" t="s">
        <v>115</v>
      </c>
      <c r="E64" s="153"/>
      <c r="F64" s="153"/>
      <c r="G64" s="153"/>
      <c r="H64" s="153"/>
      <c r="I64" s="154"/>
      <c r="J64" s="155">
        <f>J89</f>
        <v>0</v>
      </c>
      <c r="K64" s="151"/>
      <c r="L64" s="156"/>
    </row>
    <row r="65" spans="1:31" s="10" customFormat="1" ht="19.95" customHeight="1">
      <c r="B65" s="157"/>
      <c r="C65" s="96"/>
      <c r="D65" s="158" t="s">
        <v>116</v>
      </c>
      <c r="E65" s="159"/>
      <c r="F65" s="159"/>
      <c r="G65" s="159"/>
      <c r="H65" s="159"/>
      <c r="I65" s="160"/>
      <c r="J65" s="161">
        <f>J90</f>
        <v>0</v>
      </c>
      <c r="K65" s="96"/>
      <c r="L65" s="162"/>
    </row>
    <row r="66" spans="1:31" s="10" customFormat="1" ht="19.95" customHeight="1">
      <c r="B66" s="157"/>
      <c r="C66" s="96"/>
      <c r="D66" s="158" t="s">
        <v>121</v>
      </c>
      <c r="E66" s="159"/>
      <c r="F66" s="159"/>
      <c r="G66" s="159"/>
      <c r="H66" s="159"/>
      <c r="I66" s="160"/>
      <c r="J66" s="161">
        <f>J140</f>
        <v>0</v>
      </c>
      <c r="K66" s="96"/>
      <c r="L66" s="162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" customHeight="1">
      <c r="A68" s="33"/>
      <c r="B68" s="46"/>
      <c r="C68" s="47"/>
      <c r="D68" s="47"/>
      <c r="E68" s="47"/>
      <c r="F68" s="47"/>
      <c r="G68" s="47"/>
      <c r="H68" s="47"/>
      <c r="I68" s="141"/>
      <c r="J68" s="47"/>
      <c r="K68" s="47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" customHeight="1">
      <c r="A72" s="33"/>
      <c r="B72" s="48"/>
      <c r="C72" s="49"/>
      <c r="D72" s="49"/>
      <c r="E72" s="49"/>
      <c r="F72" s="49"/>
      <c r="G72" s="49"/>
      <c r="H72" s="49"/>
      <c r="I72" s="144"/>
      <c r="J72" s="49"/>
      <c r="K72" s="49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" customHeight="1">
      <c r="A73" s="33"/>
      <c r="B73" s="34"/>
      <c r="C73" s="22" t="s">
        <v>122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" customHeight="1">
      <c r="A74" s="33"/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4.4" customHeight="1">
      <c r="A76" s="33"/>
      <c r="B76" s="34"/>
      <c r="C76" s="35"/>
      <c r="D76" s="35"/>
      <c r="E76" s="366" t="str">
        <f>E7</f>
        <v>Poldr P 7-2</v>
      </c>
      <c r="F76" s="367"/>
      <c r="G76" s="367"/>
      <c r="H76" s="367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109</v>
      </c>
      <c r="D77" s="21"/>
      <c r="E77" s="21"/>
      <c r="F77" s="21"/>
      <c r="G77" s="21"/>
      <c r="H77" s="21"/>
      <c r="I77" s="107"/>
      <c r="J77" s="21"/>
      <c r="K77" s="21"/>
      <c r="L77" s="19"/>
    </row>
    <row r="78" spans="1:31" s="2" customFormat="1" ht="14.4" customHeight="1">
      <c r="A78" s="33"/>
      <c r="B78" s="34"/>
      <c r="C78" s="35"/>
      <c r="D78" s="35"/>
      <c r="E78" s="366" t="s">
        <v>697</v>
      </c>
      <c r="F78" s="368"/>
      <c r="G78" s="368"/>
      <c r="H78" s="368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915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4.4" customHeight="1">
      <c r="A80" s="33"/>
      <c r="B80" s="34"/>
      <c r="C80" s="35"/>
      <c r="D80" s="35"/>
      <c r="E80" s="315" t="str">
        <f>E11</f>
        <v>SO 04.2 - Následná péče 2. rok</v>
      </c>
      <c r="F80" s="368"/>
      <c r="G80" s="368"/>
      <c r="H80" s="368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116" t="s">
        <v>23</v>
      </c>
      <c r="J82" s="58" t="str">
        <f>IF(J14="","",J14)</f>
        <v>27. 6. 2020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40.799999999999997" customHeight="1">
      <c r="A84" s="33"/>
      <c r="B84" s="34"/>
      <c r="C84" s="28" t="s">
        <v>25</v>
      </c>
      <c r="D84" s="35"/>
      <c r="E84" s="35"/>
      <c r="F84" s="26" t="str">
        <f>E17</f>
        <v>ČR-SPÚ, Pobočka Svitavy</v>
      </c>
      <c r="G84" s="35"/>
      <c r="H84" s="35"/>
      <c r="I84" s="116" t="s">
        <v>31</v>
      </c>
      <c r="J84" s="31" t="str">
        <f>E23</f>
        <v>GAP Pardubice s.r.o.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6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116" t="s">
        <v>34</v>
      </c>
      <c r="J85" s="31" t="str">
        <f>E26</f>
        <v xml:space="preserve"> </v>
      </c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63"/>
      <c r="B87" s="164"/>
      <c r="C87" s="165" t="s">
        <v>123</v>
      </c>
      <c r="D87" s="166" t="s">
        <v>56</v>
      </c>
      <c r="E87" s="166" t="s">
        <v>52</v>
      </c>
      <c r="F87" s="166" t="s">
        <v>53</v>
      </c>
      <c r="G87" s="166" t="s">
        <v>124</v>
      </c>
      <c r="H87" s="166" t="s">
        <v>125</v>
      </c>
      <c r="I87" s="167" t="s">
        <v>126</v>
      </c>
      <c r="J87" s="166" t="s">
        <v>113</v>
      </c>
      <c r="K87" s="168" t="s">
        <v>127</v>
      </c>
      <c r="L87" s="169"/>
      <c r="M87" s="67" t="s">
        <v>19</v>
      </c>
      <c r="N87" s="68" t="s">
        <v>41</v>
      </c>
      <c r="O87" s="68" t="s">
        <v>128</v>
      </c>
      <c r="P87" s="68" t="s">
        <v>129</v>
      </c>
      <c r="Q87" s="68" t="s">
        <v>130</v>
      </c>
      <c r="R87" s="68" t="s">
        <v>131</v>
      </c>
      <c r="S87" s="68" t="s">
        <v>132</v>
      </c>
      <c r="T87" s="69" t="s">
        <v>133</v>
      </c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</row>
    <row r="88" spans="1:65" s="2" customFormat="1" ht="22.8" customHeight="1">
      <c r="A88" s="33"/>
      <c r="B88" s="34"/>
      <c r="C88" s="74" t="s">
        <v>134</v>
      </c>
      <c r="D88" s="35"/>
      <c r="E88" s="35"/>
      <c r="F88" s="35"/>
      <c r="G88" s="35"/>
      <c r="H88" s="35"/>
      <c r="I88" s="114"/>
      <c r="J88" s="170">
        <f>BK88</f>
        <v>0</v>
      </c>
      <c r="K88" s="35"/>
      <c r="L88" s="38"/>
      <c r="M88" s="70"/>
      <c r="N88" s="171"/>
      <c r="O88" s="71"/>
      <c r="P88" s="172">
        <f>P89</f>
        <v>0</v>
      </c>
      <c r="Q88" s="71"/>
      <c r="R88" s="172">
        <f>R89</f>
        <v>1.4520270000000004</v>
      </c>
      <c r="S88" s="71"/>
      <c r="T88" s="173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114</v>
      </c>
      <c r="BK88" s="174">
        <f>BK89</f>
        <v>0</v>
      </c>
    </row>
    <row r="89" spans="1:65" s="12" customFormat="1" ht="25.95" customHeight="1">
      <c r="B89" s="175"/>
      <c r="C89" s="176"/>
      <c r="D89" s="177" t="s">
        <v>70</v>
      </c>
      <c r="E89" s="178" t="s">
        <v>135</v>
      </c>
      <c r="F89" s="178" t="s">
        <v>136</v>
      </c>
      <c r="G89" s="176"/>
      <c r="H89" s="176"/>
      <c r="I89" s="179"/>
      <c r="J89" s="180">
        <f>BK89</f>
        <v>0</v>
      </c>
      <c r="K89" s="176"/>
      <c r="L89" s="181"/>
      <c r="M89" s="182"/>
      <c r="N89" s="183"/>
      <c r="O89" s="183"/>
      <c r="P89" s="184">
        <f>P90+P140</f>
        <v>0</v>
      </c>
      <c r="Q89" s="183"/>
      <c r="R89" s="184">
        <f>R90+R140</f>
        <v>1.4520270000000004</v>
      </c>
      <c r="S89" s="183"/>
      <c r="T89" s="185">
        <f>T90+T140</f>
        <v>0</v>
      </c>
      <c r="AR89" s="186" t="s">
        <v>79</v>
      </c>
      <c r="AT89" s="187" t="s">
        <v>70</v>
      </c>
      <c r="AU89" s="187" t="s">
        <v>71</v>
      </c>
      <c r="AY89" s="186" t="s">
        <v>137</v>
      </c>
      <c r="BK89" s="188">
        <f>BK90+BK140</f>
        <v>0</v>
      </c>
    </row>
    <row r="90" spans="1:65" s="12" customFormat="1" ht="22.8" customHeight="1">
      <c r="B90" s="175"/>
      <c r="C90" s="176"/>
      <c r="D90" s="177" t="s">
        <v>70</v>
      </c>
      <c r="E90" s="189" t="s">
        <v>79</v>
      </c>
      <c r="F90" s="189" t="s">
        <v>138</v>
      </c>
      <c r="G90" s="176"/>
      <c r="H90" s="176"/>
      <c r="I90" s="179"/>
      <c r="J90" s="190">
        <f>BK90</f>
        <v>0</v>
      </c>
      <c r="K90" s="176"/>
      <c r="L90" s="181"/>
      <c r="M90" s="182"/>
      <c r="N90" s="183"/>
      <c r="O90" s="183"/>
      <c r="P90" s="184">
        <f>SUM(P91:P139)</f>
        <v>0</v>
      </c>
      <c r="Q90" s="183"/>
      <c r="R90" s="184">
        <f>SUM(R91:R139)</f>
        <v>1.4520270000000004</v>
      </c>
      <c r="S90" s="183"/>
      <c r="T90" s="185">
        <f>SUM(T91:T139)</f>
        <v>0</v>
      </c>
      <c r="AR90" s="186" t="s">
        <v>79</v>
      </c>
      <c r="AT90" s="187" t="s">
        <v>70</v>
      </c>
      <c r="AU90" s="187" t="s">
        <v>79</v>
      </c>
      <c r="AY90" s="186" t="s">
        <v>137</v>
      </c>
      <c r="BK90" s="188">
        <f>SUM(BK91:BK139)</f>
        <v>0</v>
      </c>
    </row>
    <row r="91" spans="1:65" s="2" customFormat="1" ht="14.4" customHeight="1">
      <c r="A91" s="33"/>
      <c r="B91" s="34"/>
      <c r="C91" s="191" t="s">
        <v>79</v>
      </c>
      <c r="D91" s="191" t="s">
        <v>139</v>
      </c>
      <c r="E91" s="192" t="s">
        <v>698</v>
      </c>
      <c r="F91" s="193" t="s">
        <v>699</v>
      </c>
      <c r="G91" s="194" t="s">
        <v>142</v>
      </c>
      <c r="H91" s="195">
        <v>4330.8</v>
      </c>
      <c r="I91" s="196"/>
      <c r="J91" s="197">
        <f>ROUND(I91*H91,2)</f>
        <v>0</v>
      </c>
      <c r="K91" s="193" t="s">
        <v>143</v>
      </c>
      <c r="L91" s="38"/>
      <c r="M91" s="198" t="s">
        <v>19</v>
      </c>
      <c r="N91" s="199" t="s">
        <v>42</v>
      </c>
      <c r="O91" s="63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02" t="s">
        <v>144</v>
      </c>
      <c r="AT91" s="202" t="s">
        <v>139</v>
      </c>
      <c r="AU91" s="202" t="s">
        <v>82</v>
      </c>
      <c r="AY91" s="16" t="s">
        <v>137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6" t="s">
        <v>79</v>
      </c>
      <c r="BK91" s="203">
        <f>ROUND(I91*H91,2)</f>
        <v>0</v>
      </c>
      <c r="BL91" s="16" t="s">
        <v>144</v>
      </c>
      <c r="BM91" s="202" t="s">
        <v>957</v>
      </c>
    </row>
    <row r="92" spans="1:65" s="2" customFormat="1" ht="10.199999999999999">
      <c r="A92" s="33"/>
      <c r="B92" s="34"/>
      <c r="C92" s="35"/>
      <c r="D92" s="204" t="s">
        <v>146</v>
      </c>
      <c r="E92" s="35"/>
      <c r="F92" s="205" t="s">
        <v>701</v>
      </c>
      <c r="G92" s="35"/>
      <c r="H92" s="35"/>
      <c r="I92" s="114"/>
      <c r="J92" s="35"/>
      <c r="K92" s="35"/>
      <c r="L92" s="38"/>
      <c r="M92" s="206"/>
      <c r="N92" s="207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146</v>
      </c>
      <c r="AU92" s="16" t="s">
        <v>82</v>
      </c>
    </row>
    <row r="93" spans="1:65" s="2" customFormat="1" ht="28.8">
      <c r="A93" s="33"/>
      <c r="B93" s="34"/>
      <c r="C93" s="35"/>
      <c r="D93" s="204" t="s">
        <v>251</v>
      </c>
      <c r="E93" s="35"/>
      <c r="F93" s="219" t="s">
        <v>702</v>
      </c>
      <c r="G93" s="35"/>
      <c r="H93" s="35"/>
      <c r="I93" s="114"/>
      <c r="J93" s="35"/>
      <c r="K93" s="35"/>
      <c r="L93" s="38"/>
      <c r="M93" s="206"/>
      <c r="N93" s="207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251</v>
      </c>
      <c r="AU93" s="16" t="s">
        <v>82</v>
      </c>
    </row>
    <row r="94" spans="1:65" s="13" customFormat="1" ht="10.199999999999999">
      <c r="B94" s="208"/>
      <c r="C94" s="209"/>
      <c r="D94" s="204" t="s">
        <v>148</v>
      </c>
      <c r="E94" s="210" t="s">
        <v>19</v>
      </c>
      <c r="F94" s="211" t="s">
        <v>918</v>
      </c>
      <c r="G94" s="209"/>
      <c r="H94" s="212">
        <v>928.4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148</v>
      </c>
      <c r="AU94" s="218" t="s">
        <v>82</v>
      </c>
      <c r="AV94" s="13" t="s">
        <v>82</v>
      </c>
      <c r="AW94" s="13" t="s">
        <v>33</v>
      </c>
      <c r="AX94" s="13" t="s">
        <v>71</v>
      </c>
      <c r="AY94" s="218" t="s">
        <v>137</v>
      </c>
    </row>
    <row r="95" spans="1:65" s="13" customFormat="1" ht="10.199999999999999">
      <c r="B95" s="208"/>
      <c r="C95" s="209"/>
      <c r="D95" s="204" t="s">
        <v>148</v>
      </c>
      <c r="E95" s="210" t="s">
        <v>19</v>
      </c>
      <c r="F95" s="211" t="s">
        <v>919</v>
      </c>
      <c r="G95" s="209"/>
      <c r="H95" s="212">
        <v>3402.4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148</v>
      </c>
      <c r="AU95" s="218" t="s">
        <v>82</v>
      </c>
      <c r="AV95" s="13" t="s">
        <v>82</v>
      </c>
      <c r="AW95" s="13" t="s">
        <v>33</v>
      </c>
      <c r="AX95" s="13" t="s">
        <v>71</v>
      </c>
      <c r="AY95" s="218" t="s">
        <v>137</v>
      </c>
    </row>
    <row r="96" spans="1:65" s="2" customFormat="1" ht="14.4" customHeight="1">
      <c r="A96" s="33"/>
      <c r="B96" s="34"/>
      <c r="C96" s="191" t="s">
        <v>82</v>
      </c>
      <c r="D96" s="191" t="s">
        <v>139</v>
      </c>
      <c r="E96" s="192" t="s">
        <v>705</v>
      </c>
      <c r="F96" s="193" t="s">
        <v>706</v>
      </c>
      <c r="G96" s="194" t="s">
        <v>142</v>
      </c>
      <c r="H96" s="195">
        <v>3406.8</v>
      </c>
      <c r="I96" s="196"/>
      <c r="J96" s="197">
        <f>ROUND(I96*H96,2)</f>
        <v>0</v>
      </c>
      <c r="K96" s="193" t="s">
        <v>143</v>
      </c>
      <c r="L96" s="38"/>
      <c r="M96" s="198" t="s">
        <v>19</v>
      </c>
      <c r="N96" s="199" t="s">
        <v>42</v>
      </c>
      <c r="O96" s="63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202" t="s">
        <v>144</v>
      </c>
      <c r="AT96" s="202" t="s">
        <v>139</v>
      </c>
      <c r="AU96" s="202" t="s">
        <v>82</v>
      </c>
      <c r="AY96" s="16" t="s">
        <v>137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6" t="s">
        <v>79</v>
      </c>
      <c r="BK96" s="203">
        <f>ROUND(I96*H96,2)</f>
        <v>0</v>
      </c>
      <c r="BL96" s="16" t="s">
        <v>144</v>
      </c>
      <c r="BM96" s="202" t="s">
        <v>958</v>
      </c>
    </row>
    <row r="97" spans="1:65" s="2" customFormat="1" ht="10.199999999999999">
      <c r="A97" s="33"/>
      <c r="B97" s="34"/>
      <c r="C97" s="35"/>
      <c r="D97" s="204" t="s">
        <v>146</v>
      </c>
      <c r="E97" s="35"/>
      <c r="F97" s="205" t="s">
        <v>708</v>
      </c>
      <c r="G97" s="35"/>
      <c r="H97" s="35"/>
      <c r="I97" s="114"/>
      <c r="J97" s="35"/>
      <c r="K97" s="35"/>
      <c r="L97" s="38"/>
      <c r="M97" s="206"/>
      <c r="N97" s="207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146</v>
      </c>
      <c r="AU97" s="16" t="s">
        <v>82</v>
      </c>
    </row>
    <row r="98" spans="1:65" s="2" customFormat="1" ht="28.8">
      <c r="A98" s="33"/>
      <c r="B98" s="34"/>
      <c r="C98" s="35"/>
      <c r="D98" s="204" t="s">
        <v>251</v>
      </c>
      <c r="E98" s="35"/>
      <c r="F98" s="219" t="s">
        <v>702</v>
      </c>
      <c r="G98" s="35"/>
      <c r="H98" s="35"/>
      <c r="I98" s="114"/>
      <c r="J98" s="35"/>
      <c r="K98" s="35"/>
      <c r="L98" s="38"/>
      <c r="M98" s="206"/>
      <c r="N98" s="207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251</v>
      </c>
      <c r="AU98" s="16" t="s">
        <v>82</v>
      </c>
    </row>
    <row r="99" spans="1:65" s="13" customFormat="1" ht="10.199999999999999">
      <c r="B99" s="208"/>
      <c r="C99" s="209"/>
      <c r="D99" s="204" t="s">
        <v>148</v>
      </c>
      <c r="E99" s="210" t="s">
        <v>19</v>
      </c>
      <c r="F99" s="211" t="s">
        <v>921</v>
      </c>
      <c r="G99" s="209"/>
      <c r="H99" s="212">
        <v>953.6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148</v>
      </c>
      <c r="AU99" s="218" t="s">
        <v>82</v>
      </c>
      <c r="AV99" s="13" t="s">
        <v>82</v>
      </c>
      <c r="AW99" s="13" t="s">
        <v>33</v>
      </c>
      <c r="AX99" s="13" t="s">
        <v>71</v>
      </c>
      <c r="AY99" s="218" t="s">
        <v>137</v>
      </c>
    </row>
    <row r="100" spans="1:65" s="13" customFormat="1" ht="10.199999999999999">
      <c r="B100" s="208"/>
      <c r="C100" s="209"/>
      <c r="D100" s="204" t="s">
        <v>148</v>
      </c>
      <c r="E100" s="210" t="s">
        <v>19</v>
      </c>
      <c r="F100" s="211" t="s">
        <v>922</v>
      </c>
      <c r="G100" s="209"/>
      <c r="H100" s="212">
        <v>2453.1999999999998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148</v>
      </c>
      <c r="AU100" s="218" t="s">
        <v>82</v>
      </c>
      <c r="AV100" s="13" t="s">
        <v>82</v>
      </c>
      <c r="AW100" s="13" t="s">
        <v>33</v>
      </c>
      <c r="AX100" s="13" t="s">
        <v>71</v>
      </c>
      <c r="AY100" s="218" t="s">
        <v>137</v>
      </c>
    </row>
    <row r="101" spans="1:65" s="2" customFormat="1" ht="14.4" customHeight="1">
      <c r="A101" s="33"/>
      <c r="B101" s="34"/>
      <c r="C101" s="191" t="s">
        <v>156</v>
      </c>
      <c r="D101" s="191" t="s">
        <v>139</v>
      </c>
      <c r="E101" s="192" t="s">
        <v>711</v>
      </c>
      <c r="F101" s="193" t="s">
        <v>712</v>
      </c>
      <c r="G101" s="194" t="s">
        <v>142</v>
      </c>
      <c r="H101" s="195">
        <v>7400</v>
      </c>
      <c r="I101" s="196"/>
      <c r="J101" s="197">
        <f>ROUND(I101*H101,2)</f>
        <v>0</v>
      </c>
      <c r="K101" s="193" t="s">
        <v>143</v>
      </c>
      <c r="L101" s="38"/>
      <c r="M101" s="198" t="s">
        <v>19</v>
      </c>
      <c r="N101" s="199" t="s">
        <v>42</v>
      </c>
      <c r="O101" s="63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02" t="s">
        <v>144</v>
      </c>
      <c r="AT101" s="202" t="s">
        <v>139</v>
      </c>
      <c r="AU101" s="202" t="s">
        <v>82</v>
      </c>
      <c r="AY101" s="16" t="s">
        <v>137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6" t="s">
        <v>79</v>
      </c>
      <c r="BK101" s="203">
        <f>ROUND(I101*H101,2)</f>
        <v>0</v>
      </c>
      <c r="BL101" s="16" t="s">
        <v>144</v>
      </c>
      <c r="BM101" s="202" t="s">
        <v>923</v>
      </c>
    </row>
    <row r="102" spans="1:65" s="2" customFormat="1" ht="10.199999999999999">
      <c r="A102" s="33"/>
      <c r="B102" s="34"/>
      <c r="C102" s="35"/>
      <c r="D102" s="204" t="s">
        <v>146</v>
      </c>
      <c r="E102" s="35"/>
      <c r="F102" s="205" t="s">
        <v>714</v>
      </c>
      <c r="G102" s="35"/>
      <c r="H102" s="35"/>
      <c r="I102" s="114"/>
      <c r="J102" s="35"/>
      <c r="K102" s="35"/>
      <c r="L102" s="38"/>
      <c r="M102" s="206"/>
      <c r="N102" s="207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146</v>
      </c>
      <c r="AU102" s="16" t="s">
        <v>82</v>
      </c>
    </row>
    <row r="103" spans="1:65" s="2" customFormat="1" ht="38.4">
      <c r="A103" s="33"/>
      <c r="B103" s="34"/>
      <c r="C103" s="35"/>
      <c r="D103" s="204" t="s">
        <v>251</v>
      </c>
      <c r="E103" s="35"/>
      <c r="F103" s="219" t="s">
        <v>715</v>
      </c>
      <c r="G103" s="35"/>
      <c r="H103" s="35"/>
      <c r="I103" s="114"/>
      <c r="J103" s="35"/>
      <c r="K103" s="35"/>
      <c r="L103" s="38"/>
      <c r="M103" s="206"/>
      <c r="N103" s="207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251</v>
      </c>
      <c r="AU103" s="16" t="s">
        <v>82</v>
      </c>
    </row>
    <row r="104" spans="1:65" s="13" customFormat="1" ht="10.199999999999999">
      <c r="B104" s="208"/>
      <c r="C104" s="209"/>
      <c r="D104" s="204" t="s">
        <v>148</v>
      </c>
      <c r="E104" s="210" t="s">
        <v>19</v>
      </c>
      <c r="F104" s="211" t="s">
        <v>924</v>
      </c>
      <c r="G104" s="209"/>
      <c r="H104" s="212">
        <v>7400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148</v>
      </c>
      <c r="AU104" s="218" t="s">
        <v>82</v>
      </c>
      <c r="AV104" s="13" t="s">
        <v>82</v>
      </c>
      <c r="AW104" s="13" t="s">
        <v>33</v>
      </c>
      <c r="AX104" s="13" t="s">
        <v>71</v>
      </c>
      <c r="AY104" s="218" t="s">
        <v>137</v>
      </c>
    </row>
    <row r="105" spans="1:65" s="2" customFormat="1" ht="14.4" customHeight="1">
      <c r="A105" s="33"/>
      <c r="B105" s="34"/>
      <c r="C105" s="191" t="s">
        <v>144</v>
      </c>
      <c r="D105" s="191" t="s">
        <v>139</v>
      </c>
      <c r="E105" s="192" t="s">
        <v>925</v>
      </c>
      <c r="F105" s="193" t="s">
        <v>926</v>
      </c>
      <c r="G105" s="194" t="s">
        <v>329</v>
      </c>
      <c r="H105" s="195">
        <v>436</v>
      </c>
      <c r="I105" s="196"/>
      <c r="J105" s="197">
        <f>ROUND(I105*H105,2)</f>
        <v>0</v>
      </c>
      <c r="K105" s="193" t="s">
        <v>19</v>
      </c>
      <c r="L105" s="38"/>
      <c r="M105" s="198" t="s">
        <v>19</v>
      </c>
      <c r="N105" s="199" t="s">
        <v>42</v>
      </c>
      <c r="O105" s="63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02" t="s">
        <v>144</v>
      </c>
      <c r="AT105" s="202" t="s">
        <v>139</v>
      </c>
      <c r="AU105" s="202" t="s">
        <v>82</v>
      </c>
      <c r="AY105" s="16" t="s">
        <v>137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6" t="s">
        <v>79</v>
      </c>
      <c r="BK105" s="203">
        <f>ROUND(I105*H105,2)</f>
        <v>0</v>
      </c>
      <c r="BL105" s="16" t="s">
        <v>144</v>
      </c>
      <c r="BM105" s="202" t="s">
        <v>927</v>
      </c>
    </row>
    <row r="106" spans="1:65" s="2" customFormat="1" ht="10.199999999999999">
      <c r="A106" s="33"/>
      <c r="B106" s="34"/>
      <c r="C106" s="35"/>
      <c r="D106" s="204" t="s">
        <v>146</v>
      </c>
      <c r="E106" s="35"/>
      <c r="F106" s="205" t="s">
        <v>926</v>
      </c>
      <c r="G106" s="35"/>
      <c r="H106" s="35"/>
      <c r="I106" s="114"/>
      <c r="J106" s="35"/>
      <c r="K106" s="35"/>
      <c r="L106" s="38"/>
      <c r="M106" s="206"/>
      <c r="N106" s="207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146</v>
      </c>
      <c r="AU106" s="16" t="s">
        <v>82</v>
      </c>
    </row>
    <row r="107" spans="1:65" s="13" customFormat="1" ht="10.199999999999999">
      <c r="B107" s="208"/>
      <c r="C107" s="209"/>
      <c r="D107" s="204" t="s">
        <v>148</v>
      </c>
      <c r="E107" s="210" t="s">
        <v>19</v>
      </c>
      <c r="F107" s="211" t="s">
        <v>928</v>
      </c>
      <c r="G107" s="209"/>
      <c r="H107" s="212">
        <v>436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148</v>
      </c>
      <c r="AU107" s="218" t="s">
        <v>82</v>
      </c>
      <c r="AV107" s="13" t="s">
        <v>82</v>
      </c>
      <c r="AW107" s="13" t="s">
        <v>33</v>
      </c>
      <c r="AX107" s="13" t="s">
        <v>79</v>
      </c>
      <c r="AY107" s="218" t="s">
        <v>137</v>
      </c>
    </row>
    <row r="108" spans="1:65" s="2" customFormat="1" ht="14.4" customHeight="1">
      <c r="A108" s="33"/>
      <c r="B108" s="34"/>
      <c r="C108" s="191" t="s">
        <v>169</v>
      </c>
      <c r="D108" s="191" t="s">
        <v>139</v>
      </c>
      <c r="E108" s="192" t="s">
        <v>821</v>
      </c>
      <c r="F108" s="193" t="s">
        <v>822</v>
      </c>
      <c r="G108" s="194" t="s">
        <v>329</v>
      </c>
      <c r="H108" s="195">
        <v>386</v>
      </c>
      <c r="I108" s="196"/>
      <c r="J108" s="197">
        <f>ROUND(I108*H108,2)</f>
        <v>0</v>
      </c>
      <c r="K108" s="193" t="s">
        <v>143</v>
      </c>
      <c r="L108" s="38"/>
      <c r="M108" s="198" t="s">
        <v>19</v>
      </c>
      <c r="N108" s="199" t="s">
        <v>42</v>
      </c>
      <c r="O108" s="63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202" t="s">
        <v>144</v>
      </c>
      <c r="AT108" s="202" t="s">
        <v>139</v>
      </c>
      <c r="AU108" s="202" t="s">
        <v>82</v>
      </c>
      <c r="AY108" s="16" t="s">
        <v>137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6" t="s">
        <v>79</v>
      </c>
      <c r="BK108" s="203">
        <f>ROUND(I108*H108,2)</f>
        <v>0</v>
      </c>
      <c r="BL108" s="16" t="s">
        <v>144</v>
      </c>
      <c r="BM108" s="202" t="s">
        <v>929</v>
      </c>
    </row>
    <row r="109" spans="1:65" s="2" customFormat="1" ht="10.199999999999999">
      <c r="A109" s="33"/>
      <c r="B109" s="34"/>
      <c r="C109" s="35"/>
      <c r="D109" s="204" t="s">
        <v>146</v>
      </c>
      <c r="E109" s="35"/>
      <c r="F109" s="205" t="s">
        <v>824</v>
      </c>
      <c r="G109" s="35"/>
      <c r="H109" s="35"/>
      <c r="I109" s="114"/>
      <c r="J109" s="35"/>
      <c r="K109" s="35"/>
      <c r="L109" s="38"/>
      <c r="M109" s="206"/>
      <c r="N109" s="207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146</v>
      </c>
      <c r="AU109" s="16" t="s">
        <v>82</v>
      </c>
    </row>
    <row r="110" spans="1:65" s="13" customFormat="1" ht="10.199999999999999">
      <c r="B110" s="208"/>
      <c r="C110" s="209"/>
      <c r="D110" s="204" t="s">
        <v>148</v>
      </c>
      <c r="E110" s="210" t="s">
        <v>19</v>
      </c>
      <c r="F110" s="211" t="s">
        <v>930</v>
      </c>
      <c r="G110" s="209"/>
      <c r="H110" s="212">
        <v>386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148</v>
      </c>
      <c r="AU110" s="218" t="s">
        <v>82</v>
      </c>
      <c r="AV110" s="13" t="s">
        <v>82</v>
      </c>
      <c r="AW110" s="13" t="s">
        <v>33</v>
      </c>
      <c r="AX110" s="13" t="s">
        <v>71</v>
      </c>
      <c r="AY110" s="218" t="s">
        <v>137</v>
      </c>
    </row>
    <row r="111" spans="1:65" s="2" customFormat="1" ht="14.4" customHeight="1">
      <c r="A111" s="33"/>
      <c r="B111" s="34"/>
      <c r="C111" s="220" t="s">
        <v>176</v>
      </c>
      <c r="D111" s="220" t="s">
        <v>322</v>
      </c>
      <c r="E111" s="221" t="s">
        <v>825</v>
      </c>
      <c r="F111" s="222" t="s">
        <v>826</v>
      </c>
      <c r="G111" s="223" t="s">
        <v>639</v>
      </c>
      <c r="H111" s="224">
        <v>2.0270000000000001</v>
      </c>
      <c r="I111" s="225"/>
      <c r="J111" s="226">
        <f>ROUND(I111*H111,2)</f>
        <v>0</v>
      </c>
      <c r="K111" s="222" t="s">
        <v>19</v>
      </c>
      <c r="L111" s="227"/>
      <c r="M111" s="228" t="s">
        <v>19</v>
      </c>
      <c r="N111" s="229" t="s">
        <v>42</v>
      </c>
      <c r="O111" s="63"/>
      <c r="P111" s="200">
        <f>O111*H111</f>
        <v>0</v>
      </c>
      <c r="Q111" s="200">
        <v>1E-3</v>
      </c>
      <c r="R111" s="200">
        <f>Q111*H111</f>
        <v>2.0270000000000002E-3</v>
      </c>
      <c r="S111" s="200">
        <v>0</v>
      </c>
      <c r="T111" s="201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202" t="s">
        <v>194</v>
      </c>
      <c r="AT111" s="202" t="s">
        <v>322</v>
      </c>
      <c r="AU111" s="202" t="s">
        <v>82</v>
      </c>
      <c r="AY111" s="16" t="s">
        <v>137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6" t="s">
        <v>79</v>
      </c>
      <c r="BK111" s="203">
        <f>ROUND(I111*H111,2)</f>
        <v>0</v>
      </c>
      <c r="BL111" s="16" t="s">
        <v>144</v>
      </c>
      <c r="BM111" s="202" t="s">
        <v>931</v>
      </c>
    </row>
    <row r="112" spans="1:65" s="2" customFormat="1" ht="10.199999999999999">
      <c r="A112" s="33"/>
      <c r="B112" s="34"/>
      <c r="C112" s="35"/>
      <c r="D112" s="204" t="s">
        <v>146</v>
      </c>
      <c r="E112" s="35"/>
      <c r="F112" s="205" t="s">
        <v>826</v>
      </c>
      <c r="G112" s="35"/>
      <c r="H112" s="35"/>
      <c r="I112" s="114"/>
      <c r="J112" s="35"/>
      <c r="K112" s="35"/>
      <c r="L112" s="38"/>
      <c r="M112" s="206"/>
      <c r="N112" s="207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146</v>
      </c>
      <c r="AU112" s="16" t="s">
        <v>82</v>
      </c>
    </row>
    <row r="113" spans="1:65" s="13" customFormat="1" ht="10.199999999999999">
      <c r="B113" s="208"/>
      <c r="C113" s="209"/>
      <c r="D113" s="204" t="s">
        <v>148</v>
      </c>
      <c r="E113" s="210" t="s">
        <v>19</v>
      </c>
      <c r="F113" s="211" t="s">
        <v>932</v>
      </c>
      <c r="G113" s="209"/>
      <c r="H113" s="212">
        <v>2.0270000000000001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148</v>
      </c>
      <c r="AU113" s="218" t="s">
        <v>82</v>
      </c>
      <c r="AV113" s="13" t="s">
        <v>82</v>
      </c>
      <c r="AW113" s="13" t="s">
        <v>33</v>
      </c>
      <c r="AX113" s="13" t="s">
        <v>79</v>
      </c>
      <c r="AY113" s="218" t="s">
        <v>137</v>
      </c>
    </row>
    <row r="114" spans="1:65" s="2" customFormat="1" ht="14.4" customHeight="1">
      <c r="A114" s="33"/>
      <c r="B114" s="34"/>
      <c r="C114" s="191" t="s">
        <v>183</v>
      </c>
      <c r="D114" s="191" t="s">
        <v>139</v>
      </c>
      <c r="E114" s="192" t="s">
        <v>847</v>
      </c>
      <c r="F114" s="193" t="s">
        <v>848</v>
      </c>
      <c r="G114" s="194" t="s">
        <v>142</v>
      </c>
      <c r="H114" s="195">
        <v>109</v>
      </c>
      <c r="I114" s="196"/>
      <c r="J114" s="197">
        <f>ROUND(I114*H114,2)</f>
        <v>0</v>
      </c>
      <c r="K114" s="193" t="s">
        <v>143</v>
      </c>
      <c r="L114" s="38"/>
      <c r="M114" s="198" t="s">
        <v>19</v>
      </c>
      <c r="N114" s="199" t="s">
        <v>42</v>
      </c>
      <c r="O114" s="63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202" t="s">
        <v>144</v>
      </c>
      <c r="AT114" s="202" t="s">
        <v>139</v>
      </c>
      <c r="AU114" s="202" t="s">
        <v>82</v>
      </c>
      <c r="AY114" s="16" t="s">
        <v>137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6" t="s">
        <v>79</v>
      </c>
      <c r="BK114" s="203">
        <f>ROUND(I114*H114,2)</f>
        <v>0</v>
      </c>
      <c r="BL114" s="16" t="s">
        <v>144</v>
      </c>
      <c r="BM114" s="202" t="s">
        <v>933</v>
      </c>
    </row>
    <row r="115" spans="1:65" s="2" customFormat="1" ht="10.199999999999999">
      <c r="A115" s="33"/>
      <c r="B115" s="34"/>
      <c r="C115" s="35"/>
      <c r="D115" s="204" t="s">
        <v>146</v>
      </c>
      <c r="E115" s="35"/>
      <c r="F115" s="205" t="s">
        <v>850</v>
      </c>
      <c r="G115" s="35"/>
      <c r="H115" s="35"/>
      <c r="I115" s="114"/>
      <c r="J115" s="35"/>
      <c r="K115" s="35"/>
      <c r="L115" s="38"/>
      <c r="M115" s="206"/>
      <c r="N115" s="207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146</v>
      </c>
      <c r="AU115" s="16" t="s">
        <v>82</v>
      </c>
    </row>
    <row r="116" spans="1:65" s="13" customFormat="1" ht="10.199999999999999">
      <c r="B116" s="208"/>
      <c r="C116" s="209"/>
      <c r="D116" s="204" t="s">
        <v>148</v>
      </c>
      <c r="E116" s="210" t="s">
        <v>19</v>
      </c>
      <c r="F116" s="211" t="s">
        <v>934</v>
      </c>
      <c r="G116" s="209"/>
      <c r="H116" s="212">
        <v>109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148</v>
      </c>
      <c r="AU116" s="218" t="s">
        <v>82</v>
      </c>
      <c r="AV116" s="13" t="s">
        <v>82</v>
      </c>
      <c r="AW116" s="13" t="s">
        <v>33</v>
      </c>
      <c r="AX116" s="13" t="s">
        <v>79</v>
      </c>
      <c r="AY116" s="218" t="s">
        <v>137</v>
      </c>
    </row>
    <row r="117" spans="1:65" s="2" customFormat="1" ht="14.4" customHeight="1">
      <c r="A117" s="33"/>
      <c r="B117" s="34"/>
      <c r="C117" s="220" t="s">
        <v>194</v>
      </c>
      <c r="D117" s="220" t="s">
        <v>322</v>
      </c>
      <c r="E117" s="221" t="s">
        <v>852</v>
      </c>
      <c r="F117" s="222" t="s">
        <v>853</v>
      </c>
      <c r="G117" s="223" t="s">
        <v>854</v>
      </c>
      <c r="H117" s="224">
        <v>6</v>
      </c>
      <c r="I117" s="225"/>
      <c r="J117" s="226">
        <f>ROUND(I117*H117,2)</f>
        <v>0</v>
      </c>
      <c r="K117" s="222" t="s">
        <v>19</v>
      </c>
      <c r="L117" s="227"/>
      <c r="M117" s="228" t="s">
        <v>19</v>
      </c>
      <c r="N117" s="229" t="s">
        <v>42</v>
      </c>
      <c r="O117" s="63"/>
      <c r="P117" s="200">
        <f>O117*H117</f>
        <v>0</v>
      </c>
      <c r="Q117" s="200">
        <v>0.2</v>
      </c>
      <c r="R117" s="200">
        <f>Q117*H117</f>
        <v>1.2000000000000002</v>
      </c>
      <c r="S117" s="200">
        <v>0</v>
      </c>
      <c r="T117" s="201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202" t="s">
        <v>194</v>
      </c>
      <c r="AT117" s="202" t="s">
        <v>322</v>
      </c>
      <c r="AU117" s="202" t="s">
        <v>82</v>
      </c>
      <c r="AY117" s="16" t="s">
        <v>137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6" t="s">
        <v>79</v>
      </c>
      <c r="BK117" s="203">
        <f>ROUND(I117*H117,2)</f>
        <v>0</v>
      </c>
      <c r="BL117" s="16" t="s">
        <v>144</v>
      </c>
      <c r="BM117" s="202" t="s">
        <v>935</v>
      </c>
    </row>
    <row r="118" spans="1:65" s="2" customFormat="1" ht="10.199999999999999">
      <c r="A118" s="33"/>
      <c r="B118" s="34"/>
      <c r="C118" s="35"/>
      <c r="D118" s="204" t="s">
        <v>146</v>
      </c>
      <c r="E118" s="35"/>
      <c r="F118" s="205" t="s">
        <v>853</v>
      </c>
      <c r="G118" s="35"/>
      <c r="H118" s="35"/>
      <c r="I118" s="114"/>
      <c r="J118" s="35"/>
      <c r="K118" s="35"/>
      <c r="L118" s="38"/>
      <c r="M118" s="206"/>
      <c r="N118" s="207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146</v>
      </c>
      <c r="AU118" s="16" t="s">
        <v>82</v>
      </c>
    </row>
    <row r="119" spans="1:65" s="2" customFormat="1" ht="19.2">
      <c r="A119" s="33"/>
      <c r="B119" s="34"/>
      <c r="C119" s="35"/>
      <c r="D119" s="204" t="s">
        <v>251</v>
      </c>
      <c r="E119" s="35"/>
      <c r="F119" s="219" t="s">
        <v>856</v>
      </c>
      <c r="G119" s="35"/>
      <c r="H119" s="35"/>
      <c r="I119" s="114"/>
      <c r="J119" s="35"/>
      <c r="K119" s="35"/>
      <c r="L119" s="38"/>
      <c r="M119" s="206"/>
      <c r="N119" s="207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251</v>
      </c>
      <c r="AU119" s="16" t="s">
        <v>82</v>
      </c>
    </row>
    <row r="120" spans="1:65" s="2" customFormat="1" ht="14.4" customHeight="1">
      <c r="A120" s="33"/>
      <c r="B120" s="34"/>
      <c r="C120" s="191" t="s">
        <v>200</v>
      </c>
      <c r="D120" s="191" t="s">
        <v>139</v>
      </c>
      <c r="E120" s="192" t="s">
        <v>936</v>
      </c>
      <c r="F120" s="193" t="s">
        <v>937</v>
      </c>
      <c r="G120" s="194" t="s">
        <v>791</v>
      </c>
      <c r="H120" s="195">
        <v>10</v>
      </c>
      <c r="I120" s="196"/>
      <c r="J120" s="197">
        <f>ROUND(I120*H120,2)</f>
        <v>0</v>
      </c>
      <c r="K120" s="193" t="s">
        <v>19</v>
      </c>
      <c r="L120" s="38"/>
      <c r="M120" s="198" t="s">
        <v>19</v>
      </c>
      <c r="N120" s="199" t="s">
        <v>42</v>
      </c>
      <c r="O120" s="63"/>
      <c r="P120" s="200">
        <f>O120*H120</f>
        <v>0</v>
      </c>
      <c r="Q120" s="200">
        <v>0.01</v>
      </c>
      <c r="R120" s="200">
        <f>Q120*H120</f>
        <v>0.1</v>
      </c>
      <c r="S120" s="200">
        <v>0</v>
      </c>
      <c r="T120" s="20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02" t="s">
        <v>144</v>
      </c>
      <c r="AT120" s="202" t="s">
        <v>139</v>
      </c>
      <c r="AU120" s="202" t="s">
        <v>82</v>
      </c>
      <c r="AY120" s="16" t="s">
        <v>137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6" t="s">
        <v>79</v>
      </c>
      <c r="BK120" s="203">
        <f>ROUND(I120*H120,2)</f>
        <v>0</v>
      </c>
      <c r="BL120" s="16" t="s">
        <v>144</v>
      </c>
      <c r="BM120" s="202" t="s">
        <v>938</v>
      </c>
    </row>
    <row r="121" spans="1:65" s="2" customFormat="1" ht="10.199999999999999">
      <c r="A121" s="33"/>
      <c r="B121" s="34"/>
      <c r="C121" s="35"/>
      <c r="D121" s="204" t="s">
        <v>146</v>
      </c>
      <c r="E121" s="35"/>
      <c r="F121" s="205" t="s">
        <v>937</v>
      </c>
      <c r="G121" s="35"/>
      <c r="H121" s="35"/>
      <c r="I121" s="114"/>
      <c r="J121" s="35"/>
      <c r="K121" s="35"/>
      <c r="L121" s="38"/>
      <c r="M121" s="206"/>
      <c r="N121" s="207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146</v>
      </c>
      <c r="AU121" s="16" t="s">
        <v>82</v>
      </c>
    </row>
    <row r="122" spans="1:65" s="13" customFormat="1" ht="10.199999999999999">
      <c r="B122" s="208"/>
      <c r="C122" s="209"/>
      <c r="D122" s="204" t="s">
        <v>148</v>
      </c>
      <c r="E122" s="210" t="s">
        <v>19</v>
      </c>
      <c r="F122" s="211" t="s">
        <v>939</v>
      </c>
      <c r="G122" s="209"/>
      <c r="H122" s="212">
        <v>10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148</v>
      </c>
      <c r="AU122" s="218" t="s">
        <v>82</v>
      </c>
      <c r="AV122" s="13" t="s">
        <v>82</v>
      </c>
      <c r="AW122" s="13" t="s">
        <v>33</v>
      </c>
      <c r="AX122" s="13" t="s">
        <v>79</v>
      </c>
      <c r="AY122" s="218" t="s">
        <v>137</v>
      </c>
    </row>
    <row r="123" spans="1:65" s="2" customFormat="1" ht="14.4" customHeight="1">
      <c r="A123" s="33"/>
      <c r="B123" s="34"/>
      <c r="C123" s="191" t="s">
        <v>205</v>
      </c>
      <c r="D123" s="191" t="s">
        <v>139</v>
      </c>
      <c r="E123" s="192" t="s">
        <v>940</v>
      </c>
      <c r="F123" s="193" t="s">
        <v>941</v>
      </c>
      <c r="G123" s="194" t="s">
        <v>791</v>
      </c>
      <c r="H123" s="195">
        <v>9</v>
      </c>
      <c r="I123" s="196"/>
      <c r="J123" s="197">
        <f>ROUND(I123*H123,2)</f>
        <v>0</v>
      </c>
      <c r="K123" s="193" t="s">
        <v>19</v>
      </c>
      <c r="L123" s="38"/>
      <c r="M123" s="198" t="s">
        <v>19</v>
      </c>
      <c r="N123" s="199" t="s">
        <v>42</v>
      </c>
      <c r="O123" s="63"/>
      <c r="P123" s="200">
        <f>O123*H123</f>
        <v>0</v>
      </c>
      <c r="Q123" s="200">
        <v>0.01</v>
      </c>
      <c r="R123" s="200">
        <f>Q123*H123</f>
        <v>0.09</v>
      </c>
      <c r="S123" s="200">
        <v>0</v>
      </c>
      <c r="T123" s="20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2" t="s">
        <v>144</v>
      </c>
      <c r="AT123" s="202" t="s">
        <v>139</v>
      </c>
      <c r="AU123" s="202" t="s">
        <v>82</v>
      </c>
      <c r="AY123" s="16" t="s">
        <v>137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6" t="s">
        <v>79</v>
      </c>
      <c r="BK123" s="203">
        <f>ROUND(I123*H123,2)</f>
        <v>0</v>
      </c>
      <c r="BL123" s="16" t="s">
        <v>144</v>
      </c>
      <c r="BM123" s="202" t="s">
        <v>942</v>
      </c>
    </row>
    <row r="124" spans="1:65" s="2" customFormat="1" ht="10.199999999999999">
      <c r="A124" s="33"/>
      <c r="B124" s="34"/>
      <c r="C124" s="35"/>
      <c r="D124" s="204" t="s">
        <v>146</v>
      </c>
      <c r="E124" s="35"/>
      <c r="F124" s="205" t="s">
        <v>941</v>
      </c>
      <c r="G124" s="35"/>
      <c r="H124" s="35"/>
      <c r="I124" s="114"/>
      <c r="J124" s="35"/>
      <c r="K124" s="35"/>
      <c r="L124" s="38"/>
      <c r="M124" s="206"/>
      <c r="N124" s="207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146</v>
      </c>
      <c r="AU124" s="16" t="s">
        <v>82</v>
      </c>
    </row>
    <row r="125" spans="1:65" s="13" customFormat="1" ht="10.199999999999999">
      <c r="B125" s="208"/>
      <c r="C125" s="209"/>
      <c r="D125" s="204" t="s">
        <v>148</v>
      </c>
      <c r="E125" s="210" t="s">
        <v>19</v>
      </c>
      <c r="F125" s="211" t="s">
        <v>943</v>
      </c>
      <c r="G125" s="209"/>
      <c r="H125" s="212">
        <v>9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148</v>
      </c>
      <c r="AU125" s="218" t="s">
        <v>82</v>
      </c>
      <c r="AV125" s="13" t="s">
        <v>82</v>
      </c>
      <c r="AW125" s="13" t="s">
        <v>33</v>
      </c>
      <c r="AX125" s="13" t="s">
        <v>79</v>
      </c>
      <c r="AY125" s="218" t="s">
        <v>137</v>
      </c>
    </row>
    <row r="126" spans="1:65" s="2" customFormat="1" ht="14.4" customHeight="1">
      <c r="A126" s="33"/>
      <c r="B126" s="34"/>
      <c r="C126" s="191" t="s">
        <v>211</v>
      </c>
      <c r="D126" s="191" t="s">
        <v>139</v>
      </c>
      <c r="E126" s="192" t="s">
        <v>944</v>
      </c>
      <c r="F126" s="193" t="s">
        <v>945</v>
      </c>
      <c r="G126" s="194" t="s">
        <v>791</v>
      </c>
      <c r="H126" s="195">
        <v>3</v>
      </c>
      <c r="I126" s="196"/>
      <c r="J126" s="197">
        <f>ROUND(I126*H126,2)</f>
        <v>0</v>
      </c>
      <c r="K126" s="193" t="s">
        <v>19</v>
      </c>
      <c r="L126" s="38"/>
      <c r="M126" s="198" t="s">
        <v>19</v>
      </c>
      <c r="N126" s="199" t="s">
        <v>42</v>
      </c>
      <c r="O126" s="63"/>
      <c r="P126" s="200">
        <f>O126*H126</f>
        <v>0</v>
      </c>
      <c r="Q126" s="200">
        <v>0.02</v>
      </c>
      <c r="R126" s="200">
        <f>Q126*H126</f>
        <v>0.06</v>
      </c>
      <c r="S126" s="200">
        <v>0</v>
      </c>
      <c r="T126" s="201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2" t="s">
        <v>144</v>
      </c>
      <c r="AT126" s="202" t="s">
        <v>139</v>
      </c>
      <c r="AU126" s="202" t="s">
        <v>82</v>
      </c>
      <c r="AY126" s="16" t="s">
        <v>137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6" t="s">
        <v>79</v>
      </c>
      <c r="BK126" s="203">
        <f>ROUND(I126*H126,2)</f>
        <v>0</v>
      </c>
      <c r="BL126" s="16" t="s">
        <v>144</v>
      </c>
      <c r="BM126" s="202" t="s">
        <v>946</v>
      </c>
    </row>
    <row r="127" spans="1:65" s="2" customFormat="1" ht="10.199999999999999">
      <c r="A127" s="33"/>
      <c r="B127" s="34"/>
      <c r="C127" s="35"/>
      <c r="D127" s="204" t="s">
        <v>146</v>
      </c>
      <c r="E127" s="35"/>
      <c r="F127" s="205" t="s">
        <v>945</v>
      </c>
      <c r="G127" s="35"/>
      <c r="H127" s="35"/>
      <c r="I127" s="114"/>
      <c r="J127" s="35"/>
      <c r="K127" s="35"/>
      <c r="L127" s="38"/>
      <c r="M127" s="206"/>
      <c r="N127" s="207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146</v>
      </c>
      <c r="AU127" s="16" t="s">
        <v>82</v>
      </c>
    </row>
    <row r="128" spans="1:65" s="13" customFormat="1" ht="10.199999999999999">
      <c r="B128" s="208"/>
      <c r="C128" s="209"/>
      <c r="D128" s="204" t="s">
        <v>148</v>
      </c>
      <c r="E128" s="210" t="s">
        <v>19</v>
      </c>
      <c r="F128" s="211" t="s">
        <v>947</v>
      </c>
      <c r="G128" s="209"/>
      <c r="H128" s="212">
        <v>3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148</v>
      </c>
      <c r="AU128" s="218" t="s">
        <v>82</v>
      </c>
      <c r="AV128" s="13" t="s">
        <v>82</v>
      </c>
      <c r="AW128" s="13" t="s">
        <v>33</v>
      </c>
      <c r="AX128" s="13" t="s">
        <v>79</v>
      </c>
      <c r="AY128" s="218" t="s">
        <v>137</v>
      </c>
    </row>
    <row r="129" spans="1:65" s="2" customFormat="1" ht="14.4" customHeight="1">
      <c r="A129" s="33"/>
      <c r="B129" s="34"/>
      <c r="C129" s="191" t="s">
        <v>217</v>
      </c>
      <c r="D129" s="191" t="s">
        <v>139</v>
      </c>
      <c r="E129" s="192" t="s">
        <v>865</v>
      </c>
      <c r="F129" s="193" t="s">
        <v>866</v>
      </c>
      <c r="G129" s="194" t="s">
        <v>159</v>
      </c>
      <c r="H129" s="195">
        <v>19.079999999999998</v>
      </c>
      <c r="I129" s="196"/>
      <c r="J129" s="197">
        <f>ROUND(I129*H129,2)</f>
        <v>0</v>
      </c>
      <c r="K129" s="193" t="s">
        <v>143</v>
      </c>
      <c r="L129" s="38"/>
      <c r="M129" s="198" t="s">
        <v>19</v>
      </c>
      <c r="N129" s="199" t="s">
        <v>42</v>
      </c>
      <c r="O129" s="63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2" t="s">
        <v>144</v>
      </c>
      <c r="AT129" s="202" t="s">
        <v>139</v>
      </c>
      <c r="AU129" s="202" t="s">
        <v>82</v>
      </c>
      <c r="AY129" s="16" t="s">
        <v>137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6" t="s">
        <v>79</v>
      </c>
      <c r="BK129" s="203">
        <f>ROUND(I129*H129,2)</f>
        <v>0</v>
      </c>
      <c r="BL129" s="16" t="s">
        <v>144</v>
      </c>
      <c r="BM129" s="202" t="s">
        <v>948</v>
      </c>
    </row>
    <row r="130" spans="1:65" s="2" customFormat="1" ht="10.199999999999999">
      <c r="A130" s="33"/>
      <c r="B130" s="34"/>
      <c r="C130" s="35"/>
      <c r="D130" s="204" t="s">
        <v>146</v>
      </c>
      <c r="E130" s="35"/>
      <c r="F130" s="205" t="s">
        <v>868</v>
      </c>
      <c r="G130" s="35"/>
      <c r="H130" s="35"/>
      <c r="I130" s="114"/>
      <c r="J130" s="35"/>
      <c r="K130" s="35"/>
      <c r="L130" s="38"/>
      <c r="M130" s="206"/>
      <c r="N130" s="207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146</v>
      </c>
      <c r="AU130" s="16" t="s">
        <v>82</v>
      </c>
    </row>
    <row r="131" spans="1:65" s="13" customFormat="1" ht="10.199999999999999">
      <c r="B131" s="208"/>
      <c r="C131" s="209"/>
      <c r="D131" s="204" t="s">
        <v>148</v>
      </c>
      <c r="E131" s="210" t="s">
        <v>19</v>
      </c>
      <c r="F131" s="211" t="s">
        <v>949</v>
      </c>
      <c r="G131" s="209"/>
      <c r="H131" s="212">
        <v>11.58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148</v>
      </c>
      <c r="AU131" s="218" t="s">
        <v>82</v>
      </c>
      <c r="AV131" s="13" t="s">
        <v>82</v>
      </c>
      <c r="AW131" s="13" t="s">
        <v>33</v>
      </c>
      <c r="AX131" s="13" t="s">
        <v>71</v>
      </c>
      <c r="AY131" s="218" t="s">
        <v>137</v>
      </c>
    </row>
    <row r="132" spans="1:65" s="13" customFormat="1" ht="10.199999999999999">
      <c r="B132" s="208"/>
      <c r="C132" s="209"/>
      <c r="D132" s="204" t="s">
        <v>148</v>
      </c>
      <c r="E132" s="210" t="s">
        <v>19</v>
      </c>
      <c r="F132" s="211" t="s">
        <v>950</v>
      </c>
      <c r="G132" s="209"/>
      <c r="H132" s="212">
        <v>7.5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148</v>
      </c>
      <c r="AU132" s="218" t="s">
        <v>82</v>
      </c>
      <c r="AV132" s="13" t="s">
        <v>82</v>
      </c>
      <c r="AW132" s="13" t="s">
        <v>33</v>
      </c>
      <c r="AX132" s="13" t="s">
        <v>71</v>
      </c>
      <c r="AY132" s="218" t="s">
        <v>137</v>
      </c>
    </row>
    <row r="133" spans="1:65" s="2" customFormat="1" ht="14.4" customHeight="1">
      <c r="A133" s="33"/>
      <c r="B133" s="34"/>
      <c r="C133" s="191" t="s">
        <v>223</v>
      </c>
      <c r="D133" s="191" t="s">
        <v>139</v>
      </c>
      <c r="E133" s="192" t="s">
        <v>871</v>
      </c>
      <c r="F133" s="193" t="s">
        <v>872</v>
      </c>
      <c r="G133" s="194" t="s">
        <v>159</v>
      </c>
      <c r="H133" s="195">
        <v>19.079999999999998</v>
      </c>
      <c r="I133" s="196"/>
      <c r="J133" s="197">
        <f>ROUND(I133*H133,2)</f>
        <v>0</v>
      </c>
      <c r="K133" s="193" t="s">
        <v>143</v>
      </c>
      <c r="L133" s="38"/>
      <c r="M133" s="198" t="s">
        <v>19</v>
      </c>
      <c r="N133" s="199" t="s">
        <v>42</v>
      </c>
      <c r="O133" s="63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2" t="s">
        <v>144</v>
      </c>
      <c r="AT133" s="202" t="s">
        <v>139</v>
      </c>
      <c r="AU133" s="202" t="s">
        <v>82</v>
      </c>
      <c r="AY133" s="16" t="s">
        <v>137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6" t="s">
        <v>79</v>
      </c>
      <c r="BK133" s="203">
        <f>ROUND(I133*H133,2)</f>
        <v>0</v>
      </c>
      <c r="BL133" s="16" t="s">
        <v>144</v>
      </c>
      <c r="BM133" s="202" t="s">
        <v>951</v>
      </c>
    </row>
    <row r="134" spans="1:65" s="2" customFormat="1" ht="10.199999999999999">
      <c r="A134" s="33"/>
      <c r="B134" s="34"/>
      <c r="C134" s="35"/>
      <c r="D134" s="204" t="s">
        <v>146</v>
      </c>
      <c r="E134" s="35"/>
      <c r="F134" s="205" t="s">
        <v>874</v>
      </c>
      <c r="G134" s="35"/>
      <c r="H134" s="35"/>
      <c r="I134" s="114"/>
      <c r="J134" s="35"/>
      <c r="K134" s="35"/>
      <c r="L134" s="38"/>
      <c r="M134" s="206"/>
      <c r="N134" s="207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146</v>
      </c>
      <c r="AU134" s="16" t="s">
        <v>82</v>
      </c>
    </row>
    <row r="135" spans="1:65" s="2" customFormat="1" ht="14.4" customHeight="1">
      <c r="A135" s="33"/>
      <c r="B135" s="34"/>
      <c r="C135" s="191" t="s">
        <v>229</v>
      </c>
      <c r="D135" s="191" t="s">
        <v>139</v>
      </c>
      <c r="E135" s="192" t="s">
        <v>875</v>
      </c>
      <c r="F135" s="193" t="s">
        <v>876</v>
      </c>
      <c r="G135" s="194" t="s">
        <v>159</v>
      </c>
      <c r="H135" s="195">
        <v>95.4</v>
      </c>
      <c r="I135" s="196"/>
      <c r="J135" s="197">
        <f>ROUND(I135*H135,2)</f>
        <v>0</v>
      </c>
      <c r="K135" s="193" t="s">
        <v>143</v>
      </c>
      <c r="L135" s="38"/>
      <c r="M135" s="198" t="s">
        <v>19</v>
      </c>
      <c r="N135" s="199" t="s">
        <v>42</v>
      </c>
      <c r="O135" s="63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2" t="s">
        <v>144</v>
      </c>
      <c r="AT135" s="202" t="s">
        <v>139</v>
      </c>
      <c r="AU135" s="202" t="s">
        <v>82</v>
      </c>
      <c r="AY135" s="16" t="s">
        <v>137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6" t="s">
        <v>79</v>
      </c>
      <c r="BK135" s="203">
        <f>ROUND(I135*H135,2)</f>
        <v>0</v>
      </c>
      <c r="BL135" s="16" t="s">
        <v>144</v>
      </c>
      <c r="BM135" s="202" t="s">
        <v>952</v>
      </c>
    </row>
    <row r="136" spans="1:65" s="2" customFormat="1" ht="10.199999999999999">
      <c r="A136" s="33"/>
      <c r="B136" s="34"/>
      <c r="C136" s="35"/>
      <c r="D136" s="204" t="s">
        <v>146</v>
      </c>
      <c r="E136" s="35"/>
      <c r="F136" s="205" t="s">
        <v>878</v>
      </c>
      <c r="G136" s="35"/>
      <c r="H136" s="35"/>
      <c r="I136" s="114"/>
      <c r="J136" s="35"/>
      <c r="K136" s="35"/>
      <c r="L136" s="38"/>
      <c r="M136" s="206"/>
      <c r="N136" s="207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146</v>
      </c>
      <c r="AU136" s="16" t="s">
        <v>82</v>
      </c>
    </row>
    <row r="137" spans="1:65" s="13" customFormat="1" ht="10.199999999999999">
      <c r="B137" s="208"/>
      <c r="C137" s="209"/>
      <c r="D137" s="204" t="s">
        <v>148</v>
      </c>
      <c r="E137" s="210" t="s">
        <v>19</v>
      </c>
      <c r="F137" s="211" t="s">
        <v>953</v>
      </c>
      <c r="G137" s="209"/>
      <c r="H137" s="212">
        <v>95.4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148</v>
      </c>
      <c r="AU137" s="218" t="s">
        <v>82</v>
      </c>
      <c r="AV137" s="13" t="s">
        <v>82</v>
      </c>
      <c r="AW137" s="13" t="s">
        <v>33</v>
      </c>
      <c r="AX137" s="13" t="s">
        <v>79</v>
      </c>
      <c r="AY137" s="218" t="s">
        <v>137</v>
      </c>
    </row>
    <row r="138" spans="1:65" s="2" customFormat="1" ht="14.4" customHeight="1">
      <c r="A138" s="33"/>
      <c r="B138" s="34"/>
      <c r="C138" s="220" t="s">
        <v>8</v>
      </c>
      <c r="D138" s="220" t="s">
        <v>322</v>
      </c>
      <c r="E138" s="221" t="s">
        <v>880</v>
      </c>
      <c r="F138" s="222" t="s">
        <v>881</v>
      </c>
      <c r="G138" s="223" t="s">
        <v>159</v>
      </c>
      <c r="H138" s="224">
        <v>19.8</v>
      </c>
      <c r="I138" s="225"/>
      <c r="J138" s="226">
        <f>ROUND(I138*H138,2)</f>
        <v>0</v>
      </c>
      <c r="K138" s="222" t="s">
        <v>143</v>
      </c>
      <c r="L138" s="227"/>
      <c r="M138" s="228" t="s">
        <v>19</v>
      </c>
      <c r="N138" s="229" t="s">
        <v>42</v>
      </c>
      <c r="O138" s="63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2" t="s">
        <v>194</v>
      </c>
      <c r="AT138" s="202" t="s">
        <v>322</v>
      </c>
      <c r="AU138" s="202" t="s">
        <v>82</v>
      </c>
      <c r="AY138" s="16" t="s">
        <v>137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6" t="s">
        <v>79</v>
      </c>
      <c r="BK138" s="203">
        <f>ROUND(I138*H138,2)</f>
        <v>0</v>
      </c>
      <c r="BL138" s="16" t="s">
        <v>144</v>
      </c>
      <c r="BM138" s="202" t="s">
        <v>959</v>
      </c>
    </row>
    <row r="139" spans="1:65" s="2" customFormat="1" ht="10.199999999999999">
      <c r="A139" s="33"/>
      <c r="B139" s="34"/>
      <c r="C139" s="35"/>
      <c r="D139" s="204" t="s">
        <v>146</v>
      </c>
      <c r="E139" s="35"/>
      <c r="F139" s="205" t="s">
        <v>881</v>
      </c>
      <c r="G139" s="35"/>
      <c r="H139" s="35"/>
      <c r="I139" s="114"/>
      <c r="J139" s="35"/>
      <c r="K139" s="35"/>
      <c r="L139" s="38"/>
      <c r="M139" s="206"/>
      <c r="N139" s="207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146</v>
      </c>
      <c r="AU139" s="16" t="s">
        <v>82</v>
      </c>
    </row>
    <row r="140" spans="1:65" s="12" customFormat="1" ht="22.8" customHeight="1">
      <c r="B140" s="175"/>
      <c r="C140" s="176"/>
      <c r="D140" s="177" t="s">
        <v>70</v>
      </c>
      <c r="E140" s="189" t="s">
        <v>354</v>
      </c>
      <c r="F140" s="189" t="s">
        <v>355</v>
      </c>
      <c r="G140" s="176"/>
      <c r="H140" s="176"/>
      <c r="I140" s="179"/>
      <c r="J140" s="190">
        <f>BK140</f>
        <v>0</v>
      </c>
      <c r="K140" s="176"/>
      <c r="L140" s="181"/>
      <c r="M140" s="182"/>
      <c r="N140" s="183"/>
      <c r="O140" s="183"/>
      <c r="P140" s="184">
        <f>SUM(P141:P142)</f>
        <v>0</v>
      </c>
      <c r="Q140" s="183"/>
      <c r="R140" s="184">
        <f>SUM(R141:R142)</f>
        <v>0</v>
      </c>
      <c r="S140" s="183"/>
      <c r="T140" s="185">
        <f>SUM(T141:T142)</f>
        <v>0</v>
      </c>
      <c r="AR140" s="186" t="s">
        <v>79</v>
      </c>
      <c r="AT140" s="187" t="s">
        <v>70</v>
      </c>
      <c r="AU140" s="187" t="s">
        <v>79</v>
      </c>
      <c r="AY140" s="186" t="s">
        <v>137</v>
      </c>
      <c r="BK140" s="188">
        <f>SUM(BK141:BK142)</f>
        <v>0</v>
      </c>
    </row>
    <row r="141" spans="1:65" s="2" customFormat="1" ht="14.4" customHeight="1">
      <c r="A141" s="33"/>
      <c r="B141" s="34"/>
      <c r="C141" s="191" t="s">
        <v>240</v>
      </c>
      <c r="D141" s="191" t="s">
        <v>139</v>
      </c>
      <c r="E141" s="192" t="s">
        <v>911</v>
      </c>
      <c r="F141" s="193" t="s">
        <v>912</v>
      </c>
      <c r="G141" s="194" t="s">
        <v>359</v>
      </c>
      <c r="H141" s="195">
        <v>1.452</v>
      </c>
      <c r="I141" s="196"/>
      <c r="J141" s="197">
        <f>ROUND(I141*H141,2)</f>
        <v>0</v>
      </c>
      <c r="K141" s="193" t="s">
        <v>143</v>
      </c>
      <c r="L141" s="38"/>
      <c r="M141" s="198" t="s">
        <v>19</v>
      </c>
      <c r="N141" s="199" t="s">
        <v>42</v>
      </c>
      <c r="O141" s="63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2" t="s">
        <v>144</v>
      </c>
      <c r="AT141" s="202" t="s">
        <v>139</v>
      </c>
      <c r="AU141" s="202" t="s">
        <v>82</v>
      </c>
      <c r="AY141" s="16" t="s">
        <v>137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6" t="s">
        <v>79</v>
      </c>
      <c r="BK141" s="203">
        <f>ROUND(I141*H141,2)</f>
        <v>0</v>
      </c>
      <c r="BL141" s="16" t="s">
        <v>144</v>
      </c>
      <c r="BM141" s="202" t="s">
        <v>955</v>
      </c>
    </row>
    <row r="142" spans="1:65" s="2" customFormat="1" ht="10.199999999999999">
      <c r="A142" s="33"/>
      <c r="B142" s="34"/>
      <c r="C142" s="35"/>
      <c r="D142" s="204" t="s">
        <v>146</v>
      </c>
      <c r="E142" s="35"/>
      <c r="F142" s="205" t="s">
        <v>914</v>
      </c>
      <c r="G142" s="35"/>
      <c r="H142" s="35"/>
      <c r="I142" s="114"/>
      <c r="J142" s="35"/>
      <c r="K142" s="35"/>
      <c r="L142" s="38"/>
      <c r="M142" s="230"/>
      <c r="N142" s="231"/>
      <c r="O142" s="232"/>
      <c r="P142" s="232"/>
      <c r="Q142" s="232"/>
      <c r="R142" s="232"/>
      <c r="S142" s="232"/>
      <c r="T142" s="2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146</v>
      </c>
      <c r="AU142" s="16" t="s">
        <v>82</v>
      </c>
    </row>
    <row r="143" spans="1:65" s="2" customFormat="1" ht="6.9" customHeight="1">
      <c r="A143" s="33"/>
      <c r="B143" s="46"/>
      <c r="C143" s="47"/>
      <c r="D143" s="47"/>
      <c r="E143" s="47"/>
      <c r="F143" s="47"/>
      <c r="G143" s="47"/>
      <c r="H143" s="47"/>
      <c r="I143" s="141"/>
      <c r="J143" s="47"/>
      <c r="K143" s="47"/>
      <c r="L143" s="38"/>
      <c r="M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algorithmName="SHA-512" hashValue="ih7dkkltuqtI+ZxwlD/dGOBTkzzb6oqEC/SiWz7OyYARRXCWL3mt2iRMGgwFZGjYblbf621p85WQXhJBfayvug==" saltValue="KbBbpWRbtlM1oQSCl1OV9/cYJl46Na2yaqYkC0H+A1hxc0n7iMV47crVc4WEJrrwCzJOqij0IoKWoOXiQnmaUQ==" spinCount="100000" sheet="1" objects="1" scenarios="1" formatColumns="0" formatRows="0" autoFilter="0"/>
  <autoFilter ref="C87:K142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9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104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7-2</v>
      </c>
      <c r="F7" s="360"/>
      <c r="G7" s="360"/>
      <c r="H7" s="360"/>
      <c r="I7" s="107"/>
      <c r="L7" s="19"/>
    </row>
    <row r="8" spans="1:46" s="1" customFormat="1" ht="12" customHeight="1">
      <c r="B8" s="19"/>
      <c r="D8" s="113" t="s">
        <v>109</v>
      </c>
      <c r="I8" s="107"/>
      <c r="L8" s="19"/>
    </row>
    <row r="9" spans="1:46" s="2" customFormat="1" ht="14.4" customHeight="1">
      <c r="A9" s="33"/>
      <c r="B9" s="38"/>
      <c r="C9" s="33"/>
      <c r="D9" s="33"/>
      <c r="E9" s="359" t="s">
        <v>697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915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4.4" customHeight="1">
      <c r="A11" s="33"/>
      <c r="B11" s="38"/>
      <c r="C11" s="33"/>
      <c r="D11" s="33"/>
      <c r="E11" s="361" t="s">
        <v>960</v>
      </c>
      <c r="F11" s="362"/>
      <c r="G11" s="362"/>
      <c r="H11" s="362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93</v>
      </c>
      <c r="G13" s="33"/>
      <c r="H13" s="33"/>
      <c r="I13" s="116" t="s">
        <v>20</v>
      </c>
      <c r="J13" s="102" t="s">
        <v>19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21</v>
      </c>
      <c r="E14" s="33"/>
      <c r="F14" s="102" t="s">
        <v>22</v>
      </c>
      <c r="G14" s="33"/>
      <c r="H14" s="33"/>
      <c r="I14" s="116" t="s">
        <v>23</v>
      </c>
      <c r="J14" s="117" t="str">
        <f>'Rekapitulace stavby'!AN8</f>
        <v>27. 6. 2020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19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6" t="s">
        <v>28</v>
      </c>
      <c r="J17" s="102" t="s">
        <v>19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29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3" t="str">
        <f>'Rekapitulace stavby'!E14</f>
        <v>Vyplň údaj</v>
      </c>
      <c r="F20" s="364"/>
      <c r="G20" s="364"/>
      <c r="H20" s="364"/>
      <c r="I20" s="116" t="s">
        <v>28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31</v>
      </c>
      <c r="E22" s="33"/>
      <c r="F22" s="33"/>
      <c r="G22" s="33"/>
      <c r="H22" s="33"/>
      <c r="I22" s="116" t="s">
        <v>26</v>
      </c>
      <c r="J22" s="102" t="s">
        <v>19</v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6" t="s">
        <v>28</v>
      </c>
      <c r="J23" s="102" t="s">
        <v>19</v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34</v>
      </c>
      <c r="E25" s="33"/>
      <c r="F25" s="33"/>
      <c r="G25" s="33"/>
      <c r="H25" s="33"/>
      <c r="I25" s="116" t="s">
        <v>26</v>
      </c>
      <c r="J25" s="102" t="str">
        <f>IF('Rekapitulace stavby'!AN19="","",'Rekapitulace stavby'!AN19)</f>
        <v/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6" t="s">
        <v>28</v>
      </c>
      <c r="J26" s="102" t="str">
        <f>IF('Rekapitulace stavby'!AN20="","",'Rekapitulace stavby'!AN20)</f>
        <v/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35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4.4" customHeight="1">
      <c r="A29" s="118"/>
      <c r="B29" s="119"/>
      <c r="C29" s="118"/>
      <c r="D29" s="118"/>
      <c r="E29" s="365" t="s">
        <v>19</v>
      </c>
      <c r="F29" s="365"/>
      <c r="G29" s="365"/>
      <c r="H29" s="365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114"/>
      <c r="J32" s="125">
        <f>ROUND(J88,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7" t="s">
        <v>38</v>
      </c>
      <c r="J34" s="126" t="s">
        <v>40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8" t="s">
        <v>41</v>
      </c>
      <c r="E35" s="113" t="s">
        <v>42</v>
      </c>
      <c r="F35" s="129">
        <f>ROUND((SUM(BE88:BE148)),  2)</f>
        <v>0</v>
      </c>
      <c r="G35" s="33"/>
      <c r="H35" s="33"/>
      <c r="I35" s="130">
        <v>0.21</v>
      </c>
      <c r="J35" s="129">
        <f>ROUND(((SUM(BE88:BE148))*I35),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3" t="s">
        <v>43</v>
      </c>
      <c r="F36" s="129">
        <f>ROUND((SUM(BF88:BF148)),  2)</f>
        <v>0</v>
      </c>
      <c r="G36" s="33"/>
      <c r="H36" s="33"/>
      <c r="I36" s="130">
        <v>0.15</v>
      </c>
      <c r="J36" s="129">
        <f>ROUND(((SUM(BF88:BF148))*I36),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44</v>
      </c>
      <c r="F37" s="129">
        <f>ROUND((SUM(BG88:BG148)),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3" t="s">
        <v>45</v>
      </c>
      <c r="F38" s="129">
        <f>ROUND((SUM(BH88:BH148)),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3" t="s">
        <v>46</v>
      </c>
      <c r="F39" s="129">
        <f>ROUND((SUM(BI88:BI148)),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customHeight="1">
      <c r="A47" s="33"/>
      <c r="B47" s="34"/>
      <c r="C47" s="22" t="s">
        <v>111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66" t="str">
        <f>E7</f>
        <v>Poldr P 7-2</v>
      </c>
      <c r="F50" s="367"/>
      <c r="G50" s="367"/>
      <c r="H50" s="367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109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4.4" customHeight="1">
      <c r="A52" s="33"/>
      <c r="B52" s="34"/>
      <c r="C52" s="35"/>
      <c r="D52" s="35"/>
      <c r="E52" s="366" t="s">
        <v>697</v>
      </c>
      <c r="F52" s="368"/>
      <c r="G52" s="368"/>
      <c r="H52" s="368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915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4.4" customHeight="1">
      <c r="A54" s="33"/>
      <c r="B54" s="34"/>
      <c r="C54" s="35"/>
      <c r="D54" s="35"/>
      <c r="E54" s="315" t="str">
        <f>E11</f>
        <v>SO 04.3 - Následná péče 3. rok</v>
      </c>
      <c r="F54" s="368"/>
      <c r="G54" s="368"/>
      <c r="H54" s="368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116" t="s">
        <v>23</v>
      </c>
      <c r="J56" s="58" t="str">
        <f>IF(J14="","",J14)</f>
        <v>27. 6. 2020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40.799999999999997" customHeight="1">
      <c r="A58" s="33"/>
      <c r="B58" s="34"/>
      <c r="C58" s="28" t="s">
        <v>25</v>
      </c>
      <c r="D58" s="35"/>
      <c r="E58" s="35"/>
      <c r="F58" s="26" t="str">
        <f>E17</f>
        <v>ČR-SPÚ, Pobočka Svitavy</v>
      </c>
      <c r="G58" s="35"/>
      <c r="H58" s="35"/>
      <c r="I58" s="116" t="s">
        <v>31</v>
      </c>
      <c r="J58" s="31" t="str">
        <f>E23</f>
        <v>GAP Pardubice s.r.o.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6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116" t="s">
        <v>34</v>
      </c>
      <c r="J59" s="31" t="str">
        <f>E26</f>
        <v xml:space="preserve"> 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112</v>
      </c>
      <c r="D61" s="146"/>
      <c r="E61" s="146"/>
      <c r="F61" s="146"/>
      <c r="G61" s="146"/>
      <c r="H61" s="146"/>
      <c r="I61" s="147"/>
      <c r="J61" s="148" t="s">
        <v>113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customHeight="1">
      <c r="A63" s="33"/>
      <c r="B63" s="34"/>
      <c r="C63" s="149" t="s">
        <v>69</v>
      </c>
      <c r="D63" s="35"/>
      <c r="E63" s="35"/>
      <c r="F63" s="35"/>
      <c r="G63" s="35"/>
      <c r="H63" s="35"/>
      <c r="I63" s="114"/>
      <c r="J63" s="76">
        <f>J88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114</v>
      </c>
    </row>
    <row r="64" spans="1:47" s="9" customFormat="1" ht="24.9" customHeight="1">
      <c r="B64" s="150"/>
      <c r="C64" s="151"/>
      <c r="D64" s="152" t="s">
        <v>115</v>
      </c>
      <c r="E64" s="153"/>
      <c r="F64" s="153"/>
      <c r="G64" s="153"/>
      <c r="H64" s="153"/>
      <c r="I64" s="154"/>
      <c r="J64" s="155">
        <f>J89</f>
        <v>0</v>
      </c>
      <c r="K64" s="151"/>
      <c r="L64" s="156"/>
    </row>
    <row r="65" spans="1:31" s="10" customFormat="1" ht="19.95" customHeight="1">
      <c r="B65" s="157"/>
      <c r="C65" s="96"/>
      <c r="D65" s="158" t="s">
        <v>116</v>
      </c>
      <c r="E65" s="159"/>
      <c r="F65" s="159"/>
      <c r="G65" s="159"/>
      <c r="H65" s="159"/>
      <c r="I65" s="160"/>
      <c r="J65" s="161">
        <f>J90</f>
        <v>0</v>
      </c>
      <c r="K65" s="96"/>
      <c r="L65" s="162"/>
    </row>
    <row r="66" spans="1:31" s="10" customFormat="1" ht="19.95" customHeight="1">
      <c r="B66" s="157"/>
      <c r="C66" s="96"/>
      <c r="D66" s="158" t="s">
        <v>121</v>
      </c>
      <c r="E66" s="159"/>
      <c r="F66" s="159"/>
      <c r="G66" s="159"/>
      <c r="H66" s="159"/>
      <c r="I66" s="160"/>
      <c r="J66" s="161">
        <f>J146</f>
        <v>0</v>
      </c>
      <c r="K66" s="96"/>
      <c r="L66" s="162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114"/>
      <c r="J67" s="35"/>
      <c r="K67" s="35"/>
      <c r="L67" s="11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" customHeight="1">
      <c r="A68" s="33"/>
      <c r="B68" s="46"/>
      <c r="C68" s="47"/>
      <c r="D68" s="47"/>
      <c r="E68" s="47"/>
      <c r="F68" s="47"/>
      <c r="G68" s="47"/>
      <c r="H68" s="47"/>
      <c r="I68" s="141"/>
      <c r="J68" s="47"/>
      <c r="K68" s="47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" customHeight="1">
      <c r="A72" s="33"/>
      <c r="B72" s="48"/>
      <c r="C72" s="49"/>
      <c r="D72" s="49"/>
      <c r="E72" s="49"/>
      <c r="F72" s="49"/>
      <c r="G72" s="49"/>
      <c r="H72" s="49"/>
      <c r="I72" s="144"/>
      <c r="J72" s="49"/>
      <c r="K72" s="49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" customHeight="1">
      <c r="A73" s="33"/>
      <c r="B73" s="34"/>
      <c r="C73" s="22" t="s">
        <v>122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" customHeight="1">
      <c r="A74" s="33"/>
      <c r="B74" s="34"/>
      <c r="C74" s="35"/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4.4" customHeight="1">
      <c r="A76" s="33"/>
      <c r="B76" s="34"/>
      <c r="C76" s="35"/>
      <c r="D76" s="35"/>
      <c r="E76" s="366" t="str">
        <f>E7</f>
        <v>Poldr P 7-2</v>
      </c>
      <c r="F76" s="367"/>
      <c r="G76" s="367"/>
      <c r="H76" s="367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109</v>
      </c>
      <c r="D77" s="21"/>
      <c r="E77" s="21"/>
      <c r="F77" s="21"/>
      <c r="G77" s="21"/>
      <c r="H77" s="21"/>
      <c r="I77" s="107"/>
      <c r="J77" s="21"/>
      <c r="K77" s="21"/>
      <c r="L77" s="19"/>
    </row>
    <row r="78" spans="1:31" s="2" customFormat="1" ht="14.4" customHeight="1">
      <c r="A78" s="33"/>
      <c r="B78" s="34"/>
      <c r="C78" s="35"/>
      <c r="D78" s="35"/>
      <c r="E78" s="366" t="s">
        <v>697</v>
      </c>
      <c r="F78" s="368"/>
      <c r="G78" s="368"/>
      <c r="H78" s="368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915</v>
      </c>
      <c r="D79" s="35"/>
      <c r="E79" s="35"/>
      <c r="F79" s="35"/>
      <c r="G79" s="35"/>
      <c r="H79" s="35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4.4" customHeight="1">
      <c r="A80" s="33"/>
      <c r="B80" s="34"/>
      <c r="C80" s="35"/>
      <c r="D80" s="35"/>
      <c r="E80" s="315" t="str">
        <f>E11</f>
        <v>SO 04.3 - Následná péče 3. rok</v>
      </c>
      <c r="F80" s="368"/>
      <c r="G80" s="368"/>
      <c r="H80" s="368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116" t="s">
        <v>23</v>
      </c>
      <c r="J82" s="58" t="str">
        <f>IF(J14="","",J14)</f>
        <v>27. 6. 2020</v>
      </c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40.799999999999997" customHeight="1">
      <c r="A84" s="33"/>
      <c r="B84" s="34"/>
      <c r="C84" s="28" t="s">
        <v>25</v>
      </c>
      <c r="D84" s="35"/>
      <c r="E84" s="35"/>
      <c r="F84" s="26" t="str">
        <f>E17</f>
        <v>ČR-SPÚ, Pobočka Svitavy</v>
      </c>
      <c r="G84" s="35"/>
      <c r="H84" s="35"/>
      <c r="I84" s="116" t="s">
        <v>31</v>
      </c>
      <c r="J84" s="31" t="str">
        <f>E23</f>
        <v>GAP Pardubice s.r.o.</v>
      </c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6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116" t="s">
        <v>34</v>
      </c>
      <c r="J85" s="31" t="str">
        <f>E26</f>
        <v xml:space="preserve"> </v>
      </c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63"/>
      <c r="B87" s="164"/>
      <c r="C87" s="165" t="s">
        <v>123</v>
      </c>
      <c r="D87" s="166" t="s">
        <v>56</v>
      </c>
      <c r="E87" s="166" t="s">
        <v>52</v>
      </c>
      <c r="F87" s="166" t="s">
        <v>53</v>
      </c>
      <c r="G87" s="166" t="s">
        <v>124</v>
      </c>
      <c r="H87" s="166" t="s">
        <v>125</v>
      </c>
      <c r="I87" s="167" t="s">
        <v>126</v>
      </c>
      <c r="J87" s="166" t="s">
        <v>113</v>
      </c>
      <c r="K87" s="168" t="s">
        <v>127</v>
      </c>
      <c r="L87" s="169"/>
      <c r="M87" s="67" t="s">
        <v>19</v>
      </c>
      <c r="N87" s="68" t="s">
        <v>41</v>
      </c>
      <c r="O87" s="68" t="s">
        <v>128</v>
      </c>
      <c r="P87" s="68" t="s">
        <v>129</v>
      </c>
      <c r="Q87" s="68" t="s">
        <v>130</v>
      </c>
      <c r="R87" s="68" t="s">
        <v>131</v>
      </c>
      <c r="S87" s="68" t="s">
        <v>132</v>
      </c>
      <c r="T87" s="69" t="s">
        <v>133</v>
      </c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</row>
    <row r="88" spans="1:65" s="2" customFormat="1" ht="22.8" customHeight="1">
      <c r="A88" s="33"/>
      <c r="B88" s="34"/>
      <c r="C88" s="74" t="s">
        <v>134</v>
      </c>
      <c r="D88" s="35"/>
      <c r="E88" s="35"/>
      <c r="F88" s="35"/>
      <c r="G88" s="35"/>
      <c r="H88" s="35"/>
      <c r="I88" s="114"/>
      <c r="J88" s="170">
        <f>BK88</f>
        <v>0</v>
      </c>
      <c r="K88" s="35"/>
      <c r="L88" s="38"/>
      <c r="M88" s="70"/>
      <c r="N88" s="171"/>
      <c r="O88" s="71"/>
      <c r="P88" s="172">
        <f>P89</f>
        <v>0</v>
      </c>
      <c r="Q88" s="71"/>
      <c r="R88" s="172">
        <f>R89</f>
        <v>1.4520270000000004</v>
      </c>
      <c r="S88" s="71"/>
      <c r="T88" s="173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114</v>
      </c>
      <c r="BK88" s="174">
        <f>BK89</f>
        <v>0</v>
      </c>
    </row>
    <row r="89" spans="1:65" s="12" customFormat="1" ht="25.95" customHeight="1">
      <c r="B89" s="175"/>
      <c r="C89" s="176"/>
      <c r="D89" s="177" t="s">
        <v>70</v>
      </c>
      <c r="E89" s="178" t="s">
        <v>135</v>
      </c>
      <c r="F89" s="178" t="s">
        <v>136</v>
      </c>
      <c r="G89" s="176"/>
      <c r="H89" s="176"/>
      <c r="I89" s="179"/>
      <c r="J89" s="180">
        <f>BK89</f>
        <v>0</v>
      </c>
      <c r="K89" s="176"/>
      <c r="L89" s="181"/>
      <c r="M89" s="182"/>
      <c r="N89" s="183"/>
      <c r="O89" s="183"/>
      <c r="P89" s="184">
        <f>P90+P146</f>
        <v>0</v>
      </c>
      <c r="Q89" s="183"/>
      <c r="R89" s="184">
        <f>R90+R146</f>
        <v>1.4520270000000004</v>
      </c>
      <c r="S89" s="183"/>
      <c r="T89" s="185">
        <f>T90+T146</f>
        <v>0</v>
      </c>
      <c r="AR89" s="186" t="s">
        <v>79</v>
      </c>
      <c r="AT89" s="187" t="s">
        <v>70</v>
      </c>
      <c r="AU89" s="187" t="s">
        <v>71</v>
      </c>
      <c r="AY89" s="186" t="s">
        <v>137</v>
      </c>
      <c r="BK89" s="188">
        <f>BK90+BK146</f>
        <v>0</v>
      </c>
    </row>
    <row r="90" spans="1:65" s="12" customFormat="1" ht="22.8" customHeight="1">
      <c r="B90" s="175"/>
      <c r="C90" s="176"/>
      <c r="D90" s="177" t="s">
        <v>70</v>
      </c>
      <c r="E90" s="189" t="s">
        <v>79</v>
      </c>
      <c r="F90" s="189" t="s">
        <v>138</v>
      </c>
      <c r="G90" s="176"/>
      <c r="H90" s="176"/>
      <c r="I90" s="179"/>
      <c r="J90" s="190">
        <f>BK90</f>
        <v>0</v>
      </c>
      <c r="K90" s="176"/>
      <c r="L90" s="181"/>
      <c r="M90" s="182"/>
      <c r="N90" s="183"/>
      <c r="O90" s="183"/>
      <c r="P90" s="184">
        <f>SUM(P91:P145)</f>
        <v>0</v>
      </c>
      <c r="Q90" s="183"/>
      <c r="R90" s="184">
        <f>SUM(R91:R145)</f>
        <v>1.4520270000000004</v>
      </c>
      <c r="S90" s="183"/>
      <c r="T90" s="185">
        <f>SUM(T91:T145)</f>
        <v>0</v>
      </c>
      <c r="AR90" s="186" t="s">
        <v>79</v>
      </c>
      <c r="AT90" s="187" t="s">
        <v>70</v>
      </c>
      <c r="AU90" s="187" t="s">
        <v>79</v>
      </c>
      <c r="AY90" s="186" t="s">
        <v>137</v>
      </c>
      <c r="BK90" s="188">
        <f>SUM(BK91:BK145)</f>
        <v>0</v>
      </c>
    </row>
    <row r="91" spans="1:65" s="2" customFormat="1" ht="14.4" customHeight="1">
      <c r="A91" s="33"/>
      <c r="B91" s="34"/>
      <c r="C91" s="191" t="s">
        <v>79</v>
      </c>
      <c r="D91" s="191" t="s">
        <v>139</v>
      </c>
      <c r="E91" s="192" t="s">
        <v>698</v>
      </c>
      <c r="F91" s="193" t="s">
        <v>699</v>
      </c>
      <c r="G91" s="194" t="s">
        <v>142</v>
      </c>
      <c r="H91" s="195">
        <v>2165.4</v>
      </c>
      <c r="I91" s="196"/>
      <c r="J91" s="197">
        <f>ROUND(I91*H91,2)</f>
        <v>0</v>
      </c>
      <c r="K91" s="193" t="s">
        <v>143</v>
      </c>
      <c r="L91" s="38"/>
      <c r="M91" s="198" t="s">
        <v>19</v>
      </c>
      <c r="N91" s="199" t="s">
        <v>42</v>
      </c>
      <c r="O91" s="63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02" t="s">
        <v>144</v>
      </c>
      <c r="AT91" s="202" t="s">
        <v>139</v>
      </c>
      <c r="AU91" s="202" t="s">
        <v>82</v>
      </c>
      <c r="AY91" s="16" t="s">
        <v>137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6" t="s">
        <v>79</v>
      </c>
      <c r="BK91" s="203">
        <f>ROUND(I91*H91,2)</f>
        <v>0</v>
      </c>
      <c r="BL91" s="16" t="s">
        <v>144</v>
      </c>
      <c r="BM91" s="202" t="s">
        <v>961</v>
      </c>
    </row>
    <row r="92" spans="1:65" s="2" customFormat="1" ht="10.199999999999999">
      <c r="A92" s="33"/>
      <c r="B92" s="34"/>
      <c r="C92" s="35"/>
      <c r="D92" s="204" t="s">
        <v>146</v>
      </c>
      <c r="E92" s="35"/>
      <c r="F92" s="205" t="s">
        <v>701</v>
      </c>
      <c r="G92" s="35"/>
      <c r="H92" s="35"/>
      <c r="I92" s="114"/>
      <c r="J92" s="35"/>
      <c r="K92" s="35"/>
      <c r="L92" s="38"/>
      <c r="M92" s="206"/>
      <c r="N92" s="207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146</v>
      </c>
      <c r="AU92" s="16" t="s">
        <v>82</v>
      </c>
    </row>
    <row r="93" spans="1:65" s="2" customFormat="1" ht="28.8">
      <c r="A93" s="33"/>
      <c r="B93" s="34"/>
      <c r="C93" s="35"/>
      <c r="D93" s="204" t="s">
        <v>251</v>
      </c>
      <c r="E93" s="35"/>
      <c r="F93" s="219" t="s">
        <v>702</v>
      </c>
      <c r="G93" s="35"/>
      <c r="H93" s="35"/>
      <c r="I93" s="114"/>
      <c r="J93" s="35"/>
      <c r="K93" s="35"/>
      <c r="L93" s="38"/>
      <c r="M93" s="206"/>
      <c r="N93" s="207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251</v>
      </c>
      <c r="AU93" s="16" t="s">
        <v>82</v>
      </c>
    </row>
    <row r="94" spans="1:65" s="13" customFormat="1" ht="10.199999999999999">
      <c r="B94" s="208"/>
      <c r="C94" s="209"/>
      <c r="D94" s="204" t="s">
        <v>148</v>
      </c>
      <c r="E94" s="210" t="s">
        <v>19</v>
      </c>
      <c r="F94" s="211" t="s">
        <v>962</v>
      </c>
      <c r="G94" s="209"/>
      <c r="H94" s="212">
        <v>464.2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148</v>
      </c>
      <c r="AU94" s="218" t="s">
        <v>82</v>
      </c>
      <c r="AV94" s="13" t="s">
        <v>82</v>
      </c>
      <c r="AW94" s="13" t="s">
        <v>33</v>
      </c>
      <c r="AX94" s="13" t="s">
        <v>71</v>
      </c>
      <c r="AY94" s="218" t="s">
        <v>137</v>
      </c>
    </row>
    <row r="95" spans="1:65" s="13" customFormat="1" ht="10.199999999999999">
      <c r="B95" s="208"/>
      <c r="C95" s="209"/>
      <c r="D95" s="204" t="s">
        <v>148</v>
      </c>
      <c r="E95" s="210" t="s">
        <v>19</v>
      </c>
      <c r="F95" s="211" t="s">
        <v>963</v>
      </c>
      <c r="G95" s="209"/>
      <c r="H95" s="212">
        <v>1701.2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148</v>
      </c>
      <c r="AU95" s="218" t="s">
        <v>82</v>
      </c>
      <c r="AV95" s="13" t="s">
        <v>82</v>
      </c>
      <c r="AW95" s="13" t="s">
        <v>33</v>
      </c>
      <c r="AX95" s="13" t="s">
        <v>71</v>
      </c>
      <c r="AY95" s="218" t="s">
        <v>137</v>
      </c>
    </row>
    <row r="96" spans="1:65" s="2" customFormat="1" ht="14.4" customHeight="1">
      <c r="A96" s="33"/>
      <c r="B96" s="34"/>
      <c r="C96" s="191" t="s">
        <v>82</v>
      </c>
      <c r="D96" s="191" t="s">
        <v>139</v>
      </c>
      <c r="E96" s="192" t="s">
        <v>705</v>
      </c>
      <c r="F96" s="193" t="s">
        <v>706</v>
      </c>
      <c r="G96" s="194" t="s">
        <v>142</v>
      </c>
      <c r="H96" s="195">
        <v>1703.4</v>
      </c>
      <c r="I96" s="196"/>
      <c r="J96" s="197">
        <f>ROUND(I96*H96,2)</f>
        <v>0</v>
      </c>
      <c r="K96" s="193" t="s">
        <v>143</v>
      </c>
      <c r="L96" s="38"/>
      <c r="M96" s="198" t="s">
        <v>19</v>
      </c>
      <c r="N96" s="199" t="s">
        <v>42</v>
      </c>
      <c r="O96" s="63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202" t="s">
        <v>144</v>
      </c>
      <c r="AT96" s="202" t="s">
        <v>139</v>
      </c>
      <c r="AU96" s="202" t="s">
        <v>82</v>
      </c>
      <c r="AY96" s="16" t="s">
        <v>137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6" t="s">
        <v>79</v>
      </c>
      <c r="BK96" s="203">
        <f>ROUND(I96*H96,2)</f>
        <v>0</v>
      </c>
      <c r="BL96" s="16" t="s">
        <v>144</v>
      </c>
      <c r="BM96" s="202" t="s">
        <v>964</v>
      </c>
    </row>
    <row r="97" spans="1:65" s="2" customFormat="1" ht="10.199999999999999">
      <c r="A97" s="33"/>
      <c r="B97" s="34"/>
      <c r="C97" s="35"/>
      <c r="D97" s="204" t="s">
        <v>146</v>
      </c>
      <c r="E97" s="35"/>
      <c r="F97" s="205" t="s">
        <v>708</v>
      </c>
      <c r="G97" s="35"/>
      <c r="H97" s="35"/>
      <c r="I97" s="114"/>
      <c r="J97" s="35"/>
      <c r="K97" s="35"/>
      <c r="L97" s="38"/>
      <c r="M97" s="206"/>
      <c r="N97" s="207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146</v>
      </c>
      <c r="AU97" s="16" t="s">
        <v>82</v>
      </c>
    </row>
    <row r="98" spans="1:65" s="2" customFormat="1" ht="28.8">
      <c r="A98" s="33"/>
      <c r="B98" s="34"/>
      <c r="C98" s="35"/>
      <c r="D98" s="204" t="s">
        <v>251</v>
      </c>
      <c r="E98" s="35"/>
      <c r="F98" s="219" t="s">
        <v>702</v>
      </c>
      <c r="G98" s="35"/>
      <c r="H98" s="35"/>
      <c r="I98" s="114"/>
      <c r="J98" s="35"/>
      <c r="K98" s="35"/>
      <c r="L98" s="38"/>
      <c r="M98" s="206"/>
      <c r="N98" s="207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251</v>
      </c>
      <c r="AU98" s="16" t="s">
        <v>82</v>
      </c>
    </row>
    <row r="99" spans="1:65" s="13" customFormat="1" ht="10.199999999999999">
      <c r="B99" s="208"/>
      <c r="C99" s="209"/>
      <c r="D99" s="204" t="s">
        <v>148</v>
      </c>
      <c r="E99" s="210" t="s">
        <v>19</v>
      </c>
      <c r="F99" s="211" t="s">
        <v>965</v>
      </c>
      <c r="G99" s="209"/>
      <c r="H99" s="212">
        <v>476.8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148</v>
      </c>
      <c r="AU99" s="218" t="s">
        <v>82</v>
      </c>
      <c r="AV99" s="13" t="s">
        <v>82</v>
      </c>
      <c r="AW99" s="13" t="s">
        <v>33</v>
      </c>
      <c r="AX99" s="13" t="s">
        <v>71</v>
      </c>
      <c r="AY99" s="218" t="s">
        <v>137</v>
      </c>
    </row>
    <row r="100" spans="1:65" s="13" customFormat="1" ht="10.199999999999999">
      <c r="B100" s="208"/>
      <c r="C100" s="209"/>
      <c r="D100" s="204" t="s">
        <v>148</v>
      </c>
      <c r="E100" s="210" t="s">
        <v>19</v>
      </c>
      <c r="F100" s="211" t="s">
        <v>966</v>
      </c>
      <c r="G100" s="209"/>
      <c r="H100" s="212">
        <v>1226.5999999999999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148</v>
      </c>
      <c r="AU100" s="218" t="s">
        <v>82</v>
      </c>
      <c r="AV100" s="13" t="s">
        <v>82</v>
      </c>
      <c r="AW100" s="13" t="s">
        <v>33</v>
      </c>
      <c r="AX100" s="13" t="s">
        <v>71</v>
      </c>
      <c r="AY100" s="218" t="s">
        <v>137</v>
      </c>
    </row>
    <row r="101" spans="1:65" s="2" customFormat="1" ht="14.4" customHeight="1">
      <c r="A101" s="33"/>
      <c r="B101" s="34"/>
      <c r="C101" s="191" t="s">
        <v>156</v>
      </c>
      <c r="D101" s="191" t="s">
        <v>139</v>
      </c>
      <c r="E101" s="192" t="s">
        <v>711</v>
      </c>
      <c r="F101" s="193" t="s">
        <v>712</v>
      </c>
      <c r="G101" s="194" t="s">
        <v>142</v>
      </c>
      <c r="H101" s="195">
        <v>3700</v>
      </c>
      <c r="I101" s="196"/>
      <c r="J101" s="197">
        <f>ROUND(I101*H101,2)</f>
        <v>0</v>
      </c>
      <c r="K101" s="193" t="s">
        <v>143</v>
      </c>
      <c r="L101" s="38"/>
      <c r="M101" s="198" t="s">
        <v>19</v>
      </c>
      <c r="N101" s="199" t="s">
        <v>42</v>
      </c>
      <c r="O101" s="63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02" t="s">
        <v>144</v>
      </c>
      <c r="AT101" s="202" t="s">
        <v>139</v>
      </c>
      <c r="AU101" s="202" t="s">
        <v>82</v>
      </c>
      <c r="AY101" s="16" t="s">
        <v>137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6" t="s">
        <v>79</v>
      </c>
      <c r="BK101" s="203">
        <f>ROUND(I101*H101,2)</f>
        <v>0</v>
      </c>
      <c r="BL101" s="16" t="s">
        <v>144</v>
      </c>
      <c r="BM101" s="202" t="s">
        <v>923</v>
      </c>
    </row>
    <row r="102" spans="1:65" s="2" customFormat="1" ht="10.199999999999999">
      <c r="A102" s="33"/>
      <c r="B102" s="34"/>
      <c r="C102" s="35"/>
      <c r="D102" s="204" t="s">
        <v>146</v>
      </c>
      <c r="E102" s="35"/>
      <c r="F102" s="205" t="s">
        <v>714</v>
      </c>
      <c r="G102" s="35"/>
      <c r="H102" s="35"/>
      <c r="I102" s="114"/>
      <c r="J102" s="35"/>
      <c r="K102" s="35"/>
      <c r="L102" s="38"/>
      <c r="M102" s="206"/>
      <c r="N102" s="207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146</v>
      </c>
      <c r="AU102" s="16" t="s">
        <v>82</v>
      </c>
    </row>
    <row r="103" spans="1:65" s="2" customFormat="1" ht="38.4">
      <c r="A103" s="33"/>
      <c r="B103" s="34"/>
      <c r="C103" s="35"/>
      <c r="D103" s="204" t="s">
        <v>251</v>
      </c>
      <c r="E103" s="35"/>
      <c r="F103" s="219" t="s">
        <v>715</v>
      </c>
      <c r="G103" s="35"/>
      <c r="H103" s="35"/>
      <c r="I103" s="114"/>
      <c r="J103" s="35"/>
      <c r="K103" s="35"/>
      <c r="L103" s="38"/>
      <c r="M103" s="206"/>
      <c r="N103" s="207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251</v>
      </c>
      <c r="AU103" s="16" t="s">
        <v>82</v>
      </c>
    </row>
    <row r="104" spans="1:65" s="13" customFormat="1" ht="10.199999999999999">
      <c r="B104" s="208"/>
      <c r="C104" s="209"/>
      <c r="D104" s="204" t="s">
        <v>148</v>
      </c>
      <c r="E104" s="210" t="s">
        <v>19</v>
      </c>
      <c r="F104" s="211" t="s">
        <v>967</v>
      </c>
      <c r="G104" s="209"/>
      <c r="H104" s="212">
        <v>3700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148</v>
      </c>
      <c r="AU104" s="218" t="s">
        <v>82</v>
      </c>
      <c r="AV104" s="13" t="s">
        <v>82</v>
      </c>
      <c r="AW104" s="13" t="s">
        <v>33</v>
      </c>
      <c r="AX104" s="13" t="s">
        <v>71</v>
      </c>
      <c r="AY104" s="218" t="s">
        <v>137</v>
      </c>
    </row>
    <row r="105" spans="1:65" s="2" customFormat="1" ht="14.4" customHeight="1">
      <c r="A105" s="33"/>
      <c r="B105" s="34"/>
      <c r="C105" s="191" t="s">
        <v>144</v>
      </c>
      <c r="D105" s="191" t="s">
        <v>139</v>
      </c>
      <c r="E105" s="192" t="s">
        <v>968</v>
      </c>
      <c r="F105" s="193" t="s">
        <v>969</v>
      </c>
      <c r="G105" s="194" t="s">
        <v>329</v>
      </c>
      <c r="H105" s="195">
        <v>25</v>
      </c>
      <c r="I105" s="196"/>
      <c r="J105" s="197">
        <f>ROUND(I105*H105,2)</f>
        <v>0</v>
      </c>
      <c r="K105" s="193" t="s">
        <v>143</v>
      </c>
      <c r="L105" s="38"/>
      <c r="M105" s="198" t="s">
        <v>19</v>
      </c>
      <c r="N105" s="199" t="s">
        <v>42</v>
      </c>
      <c r="O105" s="63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02" t="s">
        <v>144</v>
      </c>
      <c r="AT105" s="202" t="s">
        <v>139</v>
      </c>
      <c r="AU105" s="202" t="s">
        <v>82</v>
      </c>
      <c r="AY105" s="16" t="s">
        <v>137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6" t="s">
        <v>79</v>
      </c>
      <c r="BK105" s="203">
        <f>ROUND(I105*H105,2)</f>
        <v>0</v>
      </c>
      <c r="BL105" s="16" t="s">
        <v>144</v>
      </c>
      <c r="BM105" s="202" t="s">
        <v>970</v>
      </c>
    </row>
    <row r="106" spans="1:65" s="2" customFormat="1" ht="10.199999999999999">
      <c r="A106" s="33"/>
      <c r="B106" s="34"/>
      <c r="C106" s="35"/>
      <c r="D106" s="204" t="s">
        <v>146</v>
      </c>
      <c r="E106" s="35"/>
      <c r="F106" s="205" t="s">
        <v>971</v>
      </c>
      <c r="G106" s="35"/>
      <c r="H106" s="35"/>
      <c r="I106" s="114"/>
      <c r="J106" s="35"/>
      <c r="K106" s="35"/>
      <c r="L106" s="38"/>
      <c r="M106" s="206"/>
      <c r="N106" s="207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146</v>
      </c>
      <c r="AU106" s="16" t="s">
        <v>82</v>
      </c>
    </row>
    <row r="107" spans="1:65" s="13" customFormat="1" ht="10.199999999999999">
      <c r="B107" s="208"/>
      <c r="C107" s="209"/>
      <c r="D107" s="204" t="s">
        <v>148</v>
      </c>
      <c r="E107" s="210" t="s">
        <v>19</v>
      </c>
      <c r="F107" s="211" t="s">
        <v>753</v>
      </c>
      <c r="G107" s="209"/>
      <c r="H107" s="212">
        <v>25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148</v>
      </c>
      <c r="AU107" s="218" t="s">
        <v>82</v>
      </c>
      <c r="AV107" s="13" t="s">
        <v>82</v>
      </c>
      <c r="AW107" s="13" t="s">
        <v>33</v>
      </c>
      <c r="AX107" s="13" t="s">
        <v>71</v>
      </c>
      <c r="AY107" s="218" t="s">
        <v>137</v>
      </c>
    </row>
    <row r="108" spans="1:65" s="2" customFormat="1" ht="14.4" customHeight="1">
      <c r="A108" s="33"/>
      <c r="B108" s="34"/>
      <c r="C108" s="191" t="s">
        <v>169</v>
      </c>
      <c r="D108" s="191" t="s">
        <v>139</v>
      </c>
      <c r="E108" s="192" t="s">
        <v>925</v>
      </c>
      <c r="F108" s="193" t="s">
        <v>926</v>
      </c>
      <c r="G108" s="194" t="s">
        <v>329</v>
      </c>
      <c r="H108" s="195">
        <v>436</v>
      </c>
      <c r="I108" s="196"/>
      <c r="J108" s="197">
        <f>ROUND(I108*H108,2)</f>
        <v>0</v>
      </c>
      <c r="K108" s="193" t="s">
        <v>19</v>
      </c>
      <c r="L108" s="38"/>
      <c r="M108" s="198" t="s">
        <v>19</v>
      </c>
      <c r="N108" s="199" t="s">
        <v>42</v>
      </c>
      <c r="O108" s="63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202" t="s">
        <v>144</v>
      </c>
      <c r="AT108" s="202" t="s">
        <v>139</v>
      </c>
      <c r="AU108" s="202" t="s">
        <v>82</v>
      </c>
      <c r="AY108" s="16" t="s">
        <v>137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6" t="s">
        <v>79</v>
      </c>
      <c r="BK108" s="203">
        <f>ROUND(I108*H108,2)</f>
        <v>0</v>
      </c>
      <c r="BL108" s="16" t="s">
        <v>144</v>
      </c>
      <c r="BM108" s="202" t="s">
        <v>927</v>
      </c>
    </row>
    <row r="109" spans="1:65" s="2" customFormat="1" ht="10.199999999999999">
      <c r="A109" s="33"/>
      <c r="B109" s="34"/>
      <c r="C109" s="35"/>
      <c r="D109" s="204" t="s">
        <v>146</v>
      </c>
      <c r="E109" s="35"/>
      <c r="F109" s="205" t="s">
        <v>926</v>
      </c>
      <c r="G109" s="35"/>
      <c r="H109" s="35"/>
      <c r="I109" s="114"/>
      <c r="J109" s="35"/>
      <c r="K109" s="35"/>
      <c r="L109" s="38"/>
      <c r="M109" s="206"/>
      <c r="N109" s="207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146</v>
      </c>
      <c r="AU109" s="16" t="s">
        <v>82</v>
      </c>
    </row>
    <row r="110" spans="1:65" s="13" customFormat="1" ht="10.199999999999999">
      <c r="B110" s="208"/>
      <c r="C110" s="209"/>
      <c r="D110" s="204" t="s">
        <v>148</v>
      </c>
      <c r="E110" s="210" t="s">
        <v>19</v>
      </c>
      <c r="F110" s="211" t="s">
        <v>928</v>
      </c>
      <c r="G110" s="209"/>
      <c r="H110" s="212">
        <v>436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148</v>
      </c>
      <c r="AU110" s="218" t="s">
        <v>82</v>
      </c>
      <c r="AV110" s="13" t="s">
        <v>82</v>
      </c>
      <c r="AW110" s="13" t="s">
        <v>33</v>
      </c>
      <c r="AX110" s="13" t="s">
        <v>79</v>
      </c>
      <c r="AY110" s="218" t="s">
        <v>137</v>
      </c>
    </row>
    <row r="111" spans="1:65" s="2" customFormat="1" ht="14.4" customHeight="1">
      <c r="A111" s="33"/>
      <c r="B111" s="34"/>
      <c r="C111" s="191" t="s">
        <v>176</v>
      </c>
      <c r="D111" s="191" t="s">
        <v>139</v>
      </c>
      <c r="E111" s="192" t="s">
        <v>821</v>
      </c>
      <c r="F111" s="193" t="s">
        <v>822</v>
      </c>
      <c r="G111" s="194" t="s">
        <v>329</v>
      </c>
      <c r="H111" s="195">
        <v>386</v>
      </c>
      <c r="I111" s="196"/>
      <c r="J111" s="197">
        <f>ROUND(I111*H111,2)</f>
        <v>0</v>
      </c>
      <c r="K111" s="193" t="s">
        <v>143</v>
      </c>
      <c r="L111" s="38"/>
      <c r="M111" s="198" t="s">
        <v>19</v>
      </c>
      <c r="N111" s="199" t="s">
        <v>42</v>
      </c>
      <c r="O111" s="63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202" t="s">
        <v>144</v>
      </c>
      <c r="AT111" s="202" t="s">
        <v>139</v>
      </c>
      <c r="AU111" s="202" t="s">
        <v>82</v>
      </c>
      <c r="AY111" s="16" t="s">
        <v>137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6" t="s">
        <v>79</v>
      </c>
      <c r="BK111" s="203">
        <f>ROUND(I111*H111,2)</f>
        <v>0</v>
      </c>
      <c r="BL111" s="16" t="s">
        <v>144</v>
      </c>
      <c r="BM111" s="202" t="s">
        <v>929</v>
      </c>
    </row>
    <row r="112" spans="1:65" s="2" customFormat="1" ht="10.199999999999999">
      <c r="A112" s="33"/>
      <c r="B112" s="34"/>
      <c r="C112" s="35"/>
      <c r="D112" s="204" t="s">
        <v>146</v>
      </c>
      <c r="E112" s="35"/>
      <c r="F112" s="205" t="s">
        <v>824</v>
      </c>
      <c r="G112" s="35"/>
      <c r="H112" s="35"/>
      <c r="I112" s="114"/>
      <c r="J112" s="35"/>
      <c r="K112" s="35"/>
      <c r="L112" s="38"/>
      <c r="M112" s="206"/>
      <c r="N112" s="207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146</v>
      </c>
      <c r="AU112" s="16" t="s">
        <v>82</v>
      </c>
    </row>
    <row r="113" spans="1:65" s="13" customFormat="1" ht="10.199999999999999">
      <c r="B113" s="208"/>
      <c r="C113" s="209"/>
      <c r="D113" s="204" t="s">
        <v>148</v>
      </c>
      <c r="E113" s="210" t="s">
        <v>19</v>
      </c>
      <c r="F113" s="211" t="s">
        <v>930</v>
      </c>
      <c r="G113" s="209"/>
      <c r="H113" s="212">
        <v>386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148</v>
      </c>
      <c r="AU113" s="218" t="s">
        <v>82</v>
      </c>
      <c r="AV113" s="13" t="s">
        <v>82</v>
      </c>
      <c r="AW113" s="13" t="s">
        <v>33</v>
      </c>
      <c r="AX113" s="13" t="s">
        <v>71</v>
      </c>
      <c r="AY113" s="218" t="s">
        <v>137</v>
      </c>
    </row>
    <row r="114" spans="1:65" s="2" customFormat="1" ht="14.4" customHeight="1">
      <c r="A114" s="33"/>
      <c r="B114" s="34"/>
      <c r="C114" s="220" t="s">
        <v>183</v>
      </c>
      <c r="D114" s="220" t="s">
        <v>322</v>
      </c>
      <c r="E114" s="221" t="s">
        <v>825</v>
      </c>
      <c r="F114" s="222" t="s">
        <v>826</v>
      </c>
      <c r="G114" s="223" t="s">
        <v>639</v>
      </c>
      <c r="H114" s="224">
        <v>2.0270000000000001</v>
      </c>
      <c r="I114" s="225"/>
      <c r="J114" s="226">
        <f>ROUND(I114*H114,2)</f>
        <v>0</v>
      </c>
      <c r="K114" s="222" t="s">
        <v>19</v>
      </c>
      <c r="L114" s="227"/>
      <c r="M114" s="228" t="s">
        <v>19</v>
      </c>
      <c r="N114" s="229" t="s">
        <v>42</v>
      </c>
      <c r="O114" s="63"/>
      <c r="P114" s="200">
        <f>O114*H114</f>
        <v>0</v>
      </c>
      <c r="Q114" s="200">
        <v>1E-3</v>
      </c>
      <c r="R114" s="200">
        <f>Q114*H114</f>
        <v>2.0270000000000002E-3</v>
      </c>
      <c r="S114" s="200">
        <v>0</v>
      </c>
      <c r="T114" s="201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202" t="s">
        <v>194</v>
      </c>
      <c r="AT114" s="202" t="s">
        <v>322</v>
      </c>
      <c r="AU114" s="202" t="s">
        <v>82</v>
      </c>
      <c r="AY114" s="16" t="s">
        <v>137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6" t="s">
        <v>79</v>
      </c>
      <c r="BK114" s="203">
        <f>ROUND(I114*H114,2)</f>
        <v>0</v>
      </c>
      <c r="BL114" s="16" t="s">
        <v>144</v>
      </c>
      <c r="BM114" s="202" t="s">
        <v>931</v>
      </c>
    </row>
    <row r="115" spans="1:65" s="2" customFormat="1" ht="10.199999999999999">
      <c r="A115" s="33"/>
      <c r="B115" s="34"/>
      <c r="C115" s="35"/>
      <c r="D115" s="204" t="s">
        <v>146</v>
      </c>
      <c r="E115" s="35"/>
      <c r="F115" s="205" t="s">
        <v>826</v>
      </c>
      <c r="G115" s="35"/>
      <c r="H115" s="35"/>
      <c r="I115" s="114"/>
      <c r="J115" s="35"/>
      <c r="K115" s="35"/>
      <c r="L115" s="38"/>
      <c r="M115" s="206"/>
      <c r="N115" s="207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146</v>
      </c>
      <c r="AU115" s="16" t="s">
        <v>82</v>
      </c>
    </row>
    <row r="116" spans="1:65" s="13" customFormat="1" ht="10.199999999999999">
      <c r="B116" s="208"/>
      <c r="C116" s="209"/>
      <c r="D116" s="204" t="s">
        <v>148</v>
      </c>
      <c r="E116" s="210" t="s">
        <v>19</v>
      </c>
      <c r="F116" s="211" t="s">
        <v>932</v>
      </c>
      <c r="G116" s="209"/>
      <c r="H116" s="212">
        <v>2.0270000000000001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148</v>
      </c>
      <c r="AU116" s="218" t="s">
        <v>82</v>
      </c>
      <c r="AV116" s="13" t="s">
        <v>82</v>
      </c>
      <c r="AW116" s="13" t="s">
        <v>33</v>
      </c>
      <c r="AX116" s="13" t="s">
        <v>79</v>
      </c>
      <c r="AY116" s="218" t="s">
        <v>137</v>
      </c>
    </row>
    <row r="117" spans="1:65" s="2" customFormat="1" ht="14.4" customHeight="1">
      <c r="A117" s="33"/>
      <c r="B117" s="34"/>
      <c r="C117" s="191" t="s">
        <v>194</v>
      </c>
      <c r="D117" s="191" t="s">
        <v>139</v>
      </c>
      <c r="E117" s="192" t="s">
        <v>972</v>
      </c>
      <c r="F117" s="193" t="s">
        <v>973</v>
      </c>
      <c r="G117" s="194" t="s">
        <v>329</v>
      </c>
      <c r="H117" s="195">
        <v>25</v>
      </c>
      <c r="I117" s="196"/>
      <c r="J117" s="197">
        <f>ROUND(I117*H117,2)</f>
        <v>0</v>
      </c>
      <c r="K117" s="193" t="s">
        <v>143</v>
      </c>
      <c r="L117" s="38"/>
      <c r="M117" s="198" t="s">
        <v>19</v>
      </c>
      <c r="N117" s="199" t="s">
        <v>42</v>
      </c>
      <c r="O117" s="63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202" t="s">
        <v>144</v>
      </c>
      <c r="AT117" s="202" t="s">
        <v>139</v>
      </c>
      <c r="AU117" s="202" t="s">
        <v>82</v>
      </c>
      <c r="AY117" s="16" t="s">
        <v>137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6" t="s">
        <v>79</v>
      </c>
      <c r="BK117" s="203">
        <f>ROUND(I117*H117,2)</f>
        <v>0</v>
      </c>
      <c r="BL117" s="16" t="s">
        <v>144</v>
      </c>
      <c r="BM117" s="202" t="s">
        <v>974</v>
      </c>
    </row>
    <row r="118" spans="1:65" s="2" customFormat="1" ht="10.199999999999999">
      <c r="A118" s="33"/>
      <c r="B118" s="34"/>
      <c r="C118" s="35"/>
      <c r="D118" s="204" t="s">
        <v>146</v>
      </c>
      <c r="E118" s="35"/>
      <c r="F118" s="205" t="s">
        <v>975</v>
      </c>
      <c r="G118" s="35"/>
      <c r="H118" s="35"/>
      <c r="I118" s="114"/>
      <c r="J118" s="35"/>
      <c r="K118" s="35"/>
      <c r="L118" s="38"/>
      <c r="M118" s="206"/>
      <c r="N118" s="207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146</v>
      </c>
      <c r="AU118" s="16" t="s">
        <v>82</v>
      </c>
    </row>
    <row r="119" spans="1:65" s="13" customFormat="1" ht="10.199999999999999">
      <c r="B119" s="208"/>
      <c r="C119" s="209"/>
      <c r="D119" s="204" t="s">
        <v>148</v>
      </c>
      <c r="E119" s="210" t="s">
        <v>19</v>
      </c>
      <c r="F119" s="211" t="s">
        <v>753</v>
      </c>
      <c r="G119" s="209"/>
      <c r="H119" s="212">
        <v>25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148</v>
      </c>
      <c r="AU119" s="218" t="s">
        <v>82</v>
      </c>
      <c r="AV119" s="13" t="s">
        <v>82</v>
      </c>
      <c r="AW119" s="13" t="s">
        <v>33</v>
      </c>
      <c r="AX119" s="13" t="s">
        <v>79</v>
      </c>
      <c r="AY119" s="218" t="s">
        <v>137</v>
      </c>
    </row>
    <row r="120" spans="1:65" s="2" customFormat="1" ht="14.4" customHeight="1">
      <c r="A120" s="33"/>
      <c r="B120" s="34"/>
      <c r="C120" s="191" t="s">
        <v>200</v>
      </c>
      <c r="D120" s="191" t="s">
        <v>139</v>
      </c>
      <c r="E120" s="192" t="s">
        <v>847</v>
      </c>
      <c r="F120" s="193" t="s">
        <v>848</v>
      </c>
      <c r="G120" s="194" t="s">
        <v>142</v>
      </c>
      <c r="H120" s="195">
        <v>109</v>
      </c>
      <c r="I120" s="196"/>
      <c r="J120" s="197">
        <f>ROUND(I120*H120,2)</f>
        <v>0</v>
      </c>
      <c r="K120" s="193" t="s">
        <v>143</v>
      </c>
      <c r="L120" s="38"/>
      <c r="M120" s="198" t="s">
        <v>19</v>
      </c>
      <c r="N120" s="199" t="s">
        <v>42</v>
      </c>
      <c r="O120" s="63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02" t="s">
        <v>144</v>
      </c>
      <c r="AT120" s="202" t="s">
        <v>139</v>
      </c>
      <c r="AU120" s="202" t="s">
        <v>82</v>
      </c>
      <c r="AY120" s="16" t="s">
        <v>137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6" t="s">
        <v>79</v>
      </c>
      <c r="BK120" s="203">
        <f>ROUND(I120*H120,2)</f>
        <v>0</v>
      </c>
      <c r="BL120" s="16" t="s">
        <v>144</v>
      </c>
      <c r="BM120" s="202" t="s">
        <v>933</v>
      </c>
    </row>
    <row r="121" spans="1:65" s="2" customFormat="1" ht="10.199999999999999">
      <c r="A121" s="33"/>
      <c r="B121" s="34"/>
      <c r="C121" s="35"/>
      <c r="D121" s="204" t="s">
        <v>146</v>
      </c>
      <c r="E121" s="35"/>
      <c r="F121" s="205" t="s">
        <v>850</v>
      </c>
      <c r="G121" s="35"/>
      <c r="H121" s="35"/>
      <c r="I121" s="114"/>
      <c r="J121" s="35"/>
      <c r="K121" s="35"/>
      <c r="L121" s="38"/>
      <c r="M121" s="206"/>
      <c r="N121" s="207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146</v>
      </c>
      <c r="AU121" s="16" t="s">
        <v>82</v>
      </c>
    </row>
    <row r="122" spans="1:65" s="13" customFormat="1" ht="10.199999999999999">
      <c r="B122" s="208"/>
      <c r="C122" s="209"/>
      <c r="D122" s="204" t="s">
        <v>148</v>
      </c>
      <c r="E122" s="210" t="s">
        <v>19</v>
      </c>
      <c r="F122" s="211" t="s">
        <v>934</v>
      </c>
      <c r="G122" s="209"/>
      <c r="H122" s="212">
        <v>109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148</v>
      </c>
      <c r="AU122" s="218" t="s">
        <v>82</v>
      </c>
      <c r="AV122" s="13" t="s">
        <v>82</v>
      </c>
      <c r="AW122" s="13" t="s">
        <v>33</v>
      </c>
      <c r="AX122" s="13" t="s">
        <v>79</v>
      </c>
      <c r="AY122" s="218" t="s">
        <v>137</v>
      </c>
    </row>
    <row r="123" spans="1:65" s="2" customFormat="1" ht="14.4" customHeight="1">
      <c r="A123" s="33"/>
      <c r="B123" s="34"/>
      <c r="C123" s="220" t="s">
        <v>205</v>
      </c>
      <c r="D123" s="220" t="s">
        <v>322</v>
      </c>
      <c r="E123" s="221" t="s">
        <v>852</v>
      </c>
      <c r="F123" s="222" t="s">
        <v>853</v>
      </c>
      <c r="G123" s="223" t="s">
        <v>854</v>
      </c>
      <c r="H123" s="224">
        <v>6</v>
      </c>
      <c r="I123" s="225"/>
      <c r="J123" s="226">
        <f>ROUND(I123*H123,2)</f>
        <v>0</v>
      </c>
      <c r="K123" s="222" t="s">
        <v>19</v>
      </c>
      <c r="L123" s="227"/>
      <c r="M123" s="228" t="s">
        <v>19</v>
      </c>
      <c r="N123" s="229" t="s">
        <v>42</v>
      </c>
      <c r="O123" s="63"/>
      <c r="P123" s="200">
        <f>O123*H123</f>
        <v>0</v>
      </c>
      <c r="Q123" s="200">
        <v>0.2</v>
      </c>
      <c r="R123" s="200">
        <f>Q123*H123</f>
        <v>1.2000000000000002</v>
      </c>
      <c r="S123" s="200">
        <v>0</v>
      </c>
      <c r="T123" s="20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2" t="s">
        <v>194</v>
      </c>
      <c r="AT123" s="202" t="s">
        <v>322</v>
      </c>
      <c r="AU123" s="202" t="s">
        <v>82</v>
      </c>
      <c r="AY123" s="16" t="s">
        <v>137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6" t="s">
        <v>79</v>
      </c>
      <c r="BK123" s="203">
        <f>ROUND(I123*H123,2)</f>
        <v>0</v>
      </c>
      <c r="BL123" s="16" t="s">
        <v>144</v>
      </c>
      <c r="BM123" s="202" t="s">
        <v>935</v>
      </c>
    </row>
    <row r="124" spans="1:65" s="2" customFormat="1" ht="10.199999999999999">
      <c r="A124" s="33"/>
      <c r="B124" s="34"/>
      <c r="C124" s="35"/>
      <c r="D124" s="204" t="s">
        <v>146</v>
      </c>
      <c r="E124" s="35"/>
      <c r="F124" s="205" t="s">
        <v>853</v>
      </c>
      <c r="G124" s="35"/>
      <c r="H124" s="35"/>
      <c r="I124" s="114"/>
      <c r="J124" s="35"/>
      <c r="K124" s="35"/>
      <c r="L124" s="38"/>
      <c r="M124" s="206"/>
      <c r="N124" s="207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146</v>
      </c>
      <c r="AU124" s="16" t="s">
        <v>82</v>
      </c>
    </row>
    <row r="125" spans="1:65" s="2" customFormat="1" ht="19.2">
      <c r="A125" s="33"/>
      <c r="B125" s="34"/>
      <c r="C125" s="35"/>
      <c r="D125" s="204" t="s">
        <v>251</v>
      </c>
      <c r="E125" s="35"/>
      <c r="F125" s="219" t="s">
        <v>856</v>
      </c>
      <c r="G125" s="35"/>
      <c r="H125" s="35"/>
      <c r="I125" s="114"/>
      <c r="J125" s="35"/>
      <c r="K125" s="35"/>
      <c r="L125" s="38"/>
      <c r="M125" s="206"/>
      <c r="N125" s="207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251</v>
      </c>
      <c r="AU125" s="16" t="s">
        <v>82</v>
      </c>
    </row>
    <row r="126" spans="1:65" s="2" customFormat="1" ht="14.4" customHeight="1">
      <c r="A126" s="33"/>
      <c r="B126" s="34"/>
      <c r="C126" s="191" t="s">
        <v>211</v>
      </c>
      <c r="D126" s="191" t="s">
        <v>139</v>
      </c>
      <c r="E126" s="192" t="s">
        <v>936</v>
      </c>
      <c r="F126" s="193" t="s">
        <v>937</v>
      </c>
      <c r="G126" s="194" t="s">
        <v>791</v>
      </c>
      <c r="H126" s="195">
        <v>10</v>
      </c>
      <c r="I126" s="196"/>
      <c r="J126" s="197">
        <f>ROUND(I126*H126,2)</f>
        <v>0</v>
      </c>
      <c r="K126" s="193" t="s">
        <v>19</v>
      </c>
      <c r="L126" s="38"/>
      <c r="M126" s="198" t="s">
        <v>19</v>
      </c>
      <c r="N126" s="199" t="s">
        <v>42</v>
      </c>
      <c r="O126" s="63"/>
      <c r="P126" s="200">
        <f>O126*H126</f>
        <v>0</v>
      </c>
      <c r="Q126" s="200">
        <v>0.01</v>
      </c>
      <c r="R126" s="200">
        <f>Q126*H126</f>
        <v>0.1</v>
      </c>
      <c r="S126" s="200">
        <v>0</v>
      </c>
      <c r="T126" s="201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2" t="s">
        <v>144</v>
      </c>
      <c r="AT126" s="202" t="s">
        <v>139</v>
      </c>
      <c r="AU126" s="202" t="s">
        <v>82</v>
      </c>
      <c r="AY126" s="16" t="s">
        <v>137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6" t="s">
        <v>79</v>
      </c>
      <c r="BK126" s="203">
        <f>ROUND(I126*H126,2)</f>
        <v>0</v>
      </c>
      <c r="BL126" s="16" t="s">
        <v>144</v>
      </c>
      <c r="BM126" s="202" t="s">
        <v>938</v>
      </c>
    </row>
    <row r="127" spans="1:65" s="2" customFormat="1" ht="10.199999999999999">
      <c r="A127" s="33"/>
      <c r="B127" s="34"/>
      <c r="C127" s="35"/>
      <c r="D127" s="204" t="s">
        <v>146</v>
      </c>
      <c r="E127" s="35"/>
      <c r="F127" s="205" t="s">
        <v>937</v>
      </c>
      <c r="G127" s="35"/>
      <c r="H127" s="35"/>
      <c r="I127" s="114"/>
      <c r="J127" s="35"/>
      <c r="K127" s="35"/>
      <c r="L127" s="38"/>
      <c r="M127" s="206"/>
      <c r="N127" s="207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146</v>
      </c>
      <c r="AU127" s="16" t="s">
        <v>82</v>
      </c>
    </row>
    <row r="128" spans="1:65" s="13" customFormat="1" ht="10.199999999999999">
      <c r="B128" s="208"/>
      <c r="C128" s="209"/>
      <c r="D128" s="204" t="s">
        <v>148</v>
      </c>
      <c r="E128" s="210" t="s">
        <v>19</v>
      </c>
      <c r="F128" s="211" t="s">
        <v>939</v>
      </c>
      <c r="G128" s="209"/>
      <c r="H128" s="212">
        <v>10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148</v>
      </c>
      <c r="AU128" s="218" t="s">
        <v>82</v>
      </c>
      <c r="AV128" s="13" t="s">
        <v>82</v>
      </c>
      <c r="AW128" s="13" t="s">
        <v>33</v>
      </c>
      <c r="AX128" s="13" t="s">
        <v>79</v>
      </c>
      <c r="AY128" s="218" t="s">
        <v>137</v>
      </c>
    </row>
    <row r="129" spans="1:65" s="2" customFormat="1" ht="14.4" customHeight="1">
      <c r="A129" s="33"/>
      <c r="B129" s="34"/>
      <c r="C129" s="191" t="s">
        <v>217</v>
      </c>
      <c r="D129" s="191" t="s">
        <v>139</v>
      </c>
      <c r="E129" s="192" t="s">
        <v>940</v>
      </c>
      <c r="F129" s="193" t="s">
        <v>941</v>
      </c>
      <c r="G129" s="194" t="s">
        <v>791</v>
      </c>
      <c r="H129" s="195">
        <v>9</v>
      </c>
      <c r="I129" s="196"/>
      <c r="J129" s="197">
        <f>ROUND(I129*H129,2)</f>
        <v>0</v>
      </c>
      <c r="K129" s="193" t="s">
        <v>19</v>
      </c>
      <c r="L129" s="38"/>
      <c r="M129" s="198" t="s">
        <v>19</v>
      </c>
      <c r="N129" s="199" t="s">
        <v>42</v>
      </c>
      <c r="O129" s="63"/>
      <c r="P129" s="200">
        <f>O129*H129</f>
        <v>0</v>
      </c>
      <c r="Q129" s="200">
        <v>0.01</v>
      </c>
      <c r="R129" s="200">
        <f>Q129*H129</f>
        <v>0.09</v>
      </c>
      <c r="S129" s="200">
        <v>0</v>
      </c>
      <c r="T129" s="20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2" t="s">
        <v>144</v>
      </c>
      <c r="AT129" s="202" t="s">
        <v>139</v>
      </c>
      <c r="AU129" s="202" t="s">
        <v>82</v>
      </c>
      <c r="AY129" s="16" t="s">
        <v>137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6" t="s">
        <v>79</v>
      </c>
      <c r="BK129" s="203">
        <f>ROUND(I129*H129,2)</f>
        <v>0</v>
      </c>
      <c r="BL129" s="16" t="s">
        <v>144</v>
      </c>
      <c r="BM129" s="202" t="s">
        <v>942</v>
      </c>
    </row>
    <row r="130" spans="1:65" s="2" customFormat="1" ht="10.199999999999999">
      <c r="A130" s="33"/>
      <c r="B130" s="34"/>
      <c r="C130" s="35"/>
      <c r="D130" s="204" t="s">
        <v>146</v>
      </c>
      <c r="E130" s="35"/>
      <c r="F130" s="205" t="s">
        <v>941</v>
      </c>
      <c r="G130" s="35"/>
      <c r="H130" s="35"/>
      <c r="I130" s="114"/>
      <c r="J130" s="35"/>
      <c r="K130" s="35"/>
      <c r="L130" s="38"/>
      <c r="M130" s="206"/>
      <c r="N130" s="207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146</v>
      </c>
      <c r="AU130" s="16" t="s">
        <v>82</v>
      </c>
    </row>
    <row r="131" spans="1:65" s="13" customFormat="1" ht="10.199999999999999">
      <c r="B131" s="208"/>
      <c r="C131" s="209"/>
      <c r="D131" s="204" t="s">
        <v>148</v>
      </c>
      <c r="E131" s="210" t="s">
        <v>19</v>
      </c>
      <c r="F131" s="211" t="s">
        <v>943</v>
      </c>
      <c r="G131" s="209"/>
      <c r="H131" s="212">
        <v>9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148</v>
      </c>
      <c r="AU131" s="218" t="s">
        <v>82</v>
      </c>
      <c r="AV131" s="13" t="s">
        <v>82</v>
      </c>
      <c r="AW131" s="13" t="s">
        <v>33</v>
      </c>
      <c r="AX131" s="13" t="s">
        <v>79</v>
      </c>
      <c r="AY131" s="218" t="s">
        <v>137</v>
      </c>
    </row>
    <row r="132" spans="1:65" s="2" customFormat="1" ht="14.4" customHeight="1">
      <c r="A132" s="33"/>
      <c r="B132" s="34"/>
      <c r="C132" s="191" t="s">
        <v>223</v>
      </c>
      <c r="D132" s="191" t="s">
        <v>139</v>
      </c>
      <c r="E132" s="192" t="s">
        <v>944</v>
      </c>
      <c r="F132" s="193" t="s">
        <v>945</v>
      </c>
      <c r="G132" s="194" t="s">
        <v>791</v>
      </c>
      <c r="H132" s="195">
        <v>3</v>
      </c>
      <c r="I132" s="196"/>
      <c r="J132" s="197">
        <f>ROUND(I132*H132,2)</f>
        <v>0</v>
      </c>
      <c r="K132" s="193" t="s">
        <v>19</v>
      </c>
      <c r="L132" s="38"/>
      <c r="M132" s="198" t="s">
        <v>19</v>
      </c>
      <c r="N132" s="199" t="s">
        <v>42</v>
      </c>
      <c r="O132" s="63"/>
      <c r="P132" s="200">
        <f>O132*H132</f>
        <v>0</v>
      </c>
      <c r="Q132" s="200">
        <v>0.02</v>
      </c>
      <c r="R132" s="200">
        <f>Q132*H132</f>
        <v>0.06</v>
      </c>
      <c r="S132" s="200">
        <v>0</v>
      </c>
      <c r="T132" s="201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2" t="s">
        <v>144</v>
      </c>
      <c r="AT132" s="202" t="s">
        <v>139</v>
      </c>
      <c r="AU132" s="202" t="s">
        <v>82</v>
      </c>
      <c r="AY132" s="16" t="s">
        <v>137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6" t="s">
        <v>79</v>
      </c>
      <c r="BK132" s="203">
        <f>ROUND(I132*H132,2)</f>
        <v>0</v>
      </c>
      <c r="BL132" s="16" t="s">
        <v>144</v>
      </c>
      <c r="BM132" s="202" t="s">
        <v>946</v>
      </c>
    </row>
    <row r="133" spans="1:65" s="2" customFormat="1" ht="10.199999999999999">
      <c r="A133" s="33"/>
      <c r="B133" s="34"/>
      <c r="C133" s="35"/>
      <c r="D133" s="204" t="s">
        <v>146</v>
      </c>
      <c r="E133" s="35"/>
      <c r="F133" s="205" t="s">
        <v>945</v>
      </c>
      <c r="G133" s="35"/>
      <c r="H133" s="35"/>
      <c r="I133" s="114"/>
      <c r="J133" s="35"/>
      <c r="K133" s="35"/>
      <c r="L133" s="38"/>
      <c r="M133" s="206"/>
      <c r="N133" s="207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146</v>
      </c>
      <c r="AU133" s="16" t="s">
        <v>82</v>
      </c>
    </row>
    <row r="134" spans="1:65" s="13" customFormat="1" ht="10.199999999999999">
      <c r="B134" s="208"/>
      <c r="C134" s="209"/>
      <c r="D134" s="204" t="s">
        <v>148</v>
      </c>
      <c r="E134" s="210" t="s">
        <v>19</v>
      </c>
      <c r="F134" s="211" t="s">
        <v>947</v>
      </c>
      <c r="G134" s="209"/>
      <c r="H134" s="212">
        <v>3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148</v>
      </c>
      <c r="AU134" s="218" t="s">
        <v>82</v>
      </c>
      <c r="AV134" s="13" t="s">
        <v>82</v>
      </c>
      <c r="AW134" s="13" t="s">
        <v>33</v>
      </c>
      <c r="AX134" s="13" t="s">
        <v>79</v>
      </c>
      <c r="AY134" s="218" t="s">
        <v>137</v>
      </c>
    </row>
    <row r="135" spans="1:65" s="2" customFormat="1" ht="14.4" customHeight="1">
      <c r="A135" s="33"/>
      <c r="B135" s="34"/>
      <c r="C135" s="191" t="s">
        <v>229</v>
      </c>
      <c r="D135" s="191" t="s">
        <v>139</v>
      </c>
      <c r="E135" s="192" t="s">
        <v>865</v>
      </c>
      <c r="F135" s="193" t="s">
        <v>866</v>
      </c>
      <c r="G135" s="194" t="s">
        <v>159</v>
      </c>
      <c r="H135" s="195">
        <v>19.079999999999998</v>
      </c>
      <c r="I135" s="196"/>
      <c r="J135" s="197">
        <f>ROUND(I135*H135,2)</f>
        <v>0</v>
      </c>
      <c r="K135" s="193" t="s">
        <v>143</v>
      </c>
      <c r="L135" s="38"/>
      <c r="M135" s="198" t="s">
        <v>19</v>
      </c>
      <c r="N135" s="199" t="s">
        <v>42</v>
      </c>
      <c r="O135" s="63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2" t="s">
        <v>144</v>
      </c>
      <c r="AT135" s="202" t="s">
        <v>139</v>
      </c>
      <c r="AU135" s="202" t="s">
        <v>82</v>
      </c>
      <c r="AY135" s="16" t="s">
        <v>137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6" t="s">
        <v>79</v>
      </c>
      <c r="BK135" s="203">
        <f>ROUND(I135*H135,2)</f>
        <v>0</v>
      </c>
      <c r="BL135" s="16" t="s">
        <v>144</v>
      </c>
      <c r="BM135" s="202" t="s">
        <v>948</v>
      </c>
    </row>
    <row r="136" spans="1:65" s="2" customFormat="1" ht="10.199999999999999">
      <c r="A136" s="33"/>
      <c r="B136" s="34"/>
      <c r="C136" s="35"/>
      <c r="D136" s="204" t="s">
        <v>146</v>
      </c>
      <c r="E136" s="35"/>
      <c r="F136" s="205" t="s">
        <v>868</v>
      </c>
      <c r="G136" s="35"/>
      <c r="H136" s="35"/>
      <c r="I136" s="114"/>
      <c r="J136" s="35"/>
      <c r="K136" s="35"/>
      <c r="L136" s="38"/>
      <c r="M136" s="206"/>
      <c r="N136" s="207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146</v>
      </c>
      <c r="AU136" s="16" t="s">
        <v>82</v>
      </c>
    </row>
    <row r="137" spans="1:65" s="13" customFormat="1" ht="10.199999999999999">
      <c r="B137" s="208"/>
      <c r="C137" s="209"/>
      <c r="D137" s="204" t="s">
        <v>148</v>
      </c>
      <c r="E137" s="210" t="s">
        <v>19</v>
      </c>
      <c r="F137" s="211" t="s">
        <v>949</v>
      </c>
      <c r="G137" s="209"/>
      <c r="H137" s="212">
        <v>11.58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148</v>
      </c>
      <c r="AU137" s="218" t="s">
        <v>82</v>
      </c>
      <c r="AV137" s="13" t="s">
        <v>82</v>
      </c>
      <c r="AW137" s="13" t="s">
        <v>33</v>
      </c>
      <c r="AX137" s="13" t="s">
        <v>71</v>
      </c>
      <c r="AY137" s="218" t="s">
        <v>137</v>
      </c>
    </row>
    <row r="138" spans="1:65" s="13" customFormat="1" ht="10.199999999999999">
      <c r="B138" s="208"/>
      <c r="C138" s="209"/>
      <c r="D138" s="204" t="s">
        <v>148</v>
      </c>
      <c r="E138" s="210" t="s">
        <v>19</v>
      </c>
      <c r="F138" s="211" t="s">
        <v>950</v>
      </c>
      <c r="G138" s="209"/>
      <c r="H138" s="212">
        <v>7.5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148</v>
      </c>
      <c r="AU138" s="218" t="s">
        <v>82</v>
      </c>
      <c r="AV138" s="13" t="s">
        <v>82</v>
      </c>
      <c r="AW138" s="13" t="s">
        <v>33</v>
      </c>
      <c r="AX138" s="13" t="s">
        <v>71</v>
      </c>
      <c r="AY138" s="218" t="s">
        <v>137</v>
      </c>
    </row>
    <row r="139" spans="1:65" s="2" customFormat="1" ht="14.4" customHeight="1">
      <c r="A139" s="33"/>
      <c r="B139" s="34"/>
      <c r="C139" s="191" t="s">
        <v>8</v>
      </c>
      <c r="D139" s="191" t="s">
        <v>139</v>
      </c>
      <c r="E139" s="192" t="s">
        <v>871</v>
      </c>
      <c r="F139" s="193" t="s">
        <v>872</v>
      </c>
      <c r="G139" s="194" t="s">
        <v>159</v>
      </c>
      <c r="H139" s="195">
        <v>19.079999999999998</v>
      </c>
      <c r="I139" s="196"/>
      <c r="J139" s="197">
        <f>ROUND(I139*H139,2)</f>
        <v>0</v>
      </c>
      <c r="K139" s="193" t="s">
        <v>143</v>
      </c>
      <c r="L139" s="38"/>
      <c r="M139" s="198" t="s">
        <v>19</v>
      </c>
      <c r="N139" s="199" t="s">
        <v>42</v>
      </c>
      <c r="O139" s="63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2" t="s">
        <v>144</v>
      </c>
      <c r="AT139" s="202" t="s">
        <v>139</v>
      </c>
      <c r="AU139" s="202" t="s">
        <v>82</v>
      </c>
      <c r="AY139" s="16" t="s">
        <v>137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6" t="s">
        <v>79</v>
      </c>
      <c r="BK139" s="203">
        <f>ROUND(I139*H139,2)</f>
        <v>0</v>
      </c>
      <c r="BL139" s="16" t="s">
        <v>144</v>
      </c>
      <c r="BM139" s="202" t="s">
        <v>951</v>
      </c>
    </row>
    <row r="140" spans="1:65" s="2" customFormat="1" ht="10.199999999999999">
      <c r="A140" s="33"/>
      <c r="B140" s="34"/>
      <c r="C140" s="35"/>
      <c r="D140" s="204" t="s">
        <v>146</v>
      </c>
      <c r="E140" s="35"/>
      <c r="F140" s="205" t="s">
        <v>874</v>
      </c>
      <c r="G140" s="35"/>
      <c r="H140" s="35"/>
      <c r="I140" s="114"/>
      <c r="J140" s="35"/>
      <c r="K140" s="35"/>
      <c r="L140" s="38"/>
      <c r="M140" s="206"/>
      <c r="N140" s="207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146</v>
      </c>
      <c r="AU140" s="16" t="s">
        <v>82</v>
      </c>
    </row>
    <row r="141" spans="1:65" s="2" customFormat="1" ht="14.4" customHeight="1">
      <c r="A141" s="33"/>
      <c r="B141" s="34"/>
      <c r="C141" s="191" t="s">
        <v>240</v>
      </c>
      <c r="D141" s="191" t="s">
        <v>139</v>
      </c>
      <c r="E141" s="192" t="s">
        <v>875</v>
      </c>
      <c r="F141" s="193" t="s">
        <v>876</v>
      </c>
      <c r="G141" s="194" t="s">
        <v>159</v>
      </c>
      <c r="H141" s="195">
        <v>95.4</v>
      </c>
      <c r="I141" s="196"/>
      <c r="J141" s="197">
        <f>ROUND(I141*H141,2)</f>
        <v>0</v>
      </c>
      <c r="K141" s="193" t="s">
        <v>143</v>
      </c>
      <c r="L141" s="38"/>
      <c r="M141" s="198" t="s">
        <v>19</v>
      </c>
      <c r="N141" s="199" t="s">
        <v>42</v>
      </c>
      <c r="O141" s="63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2" t="s">
        <v>144</v>
      </c>
      <c r="AT141" s="202" t="s">
        <v>139</v>
      </c>
      <c r="AU141" s="202" t="s">
        <v>82</v>
      </c>
      <c r="AY141" s="16" t="s">
        <v>137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6" t="s">
        <v>79</v>
      </c>
      <c r="BK141" s="203">
        <f>ROUND(I141*H141,2)</f>
        <v>0</v>
      </c>
      <c r="BL141" s="16" t="s">
        <v>144</v>
      </c>
      <c r="BM141" s="202" t="s">
        <v>952</v>
      </c>
    </row>
    <row r="142" spans="1:65" s="2" customFormat="1" ht="10.199999999999999">
      <c r="A142" s="33"/>
      <c r="B142" s="34"/>
      <c r="C142" s="35"/>
      <c r="D142" s="204" t="s">
        <v>146</v>
      </c>
      <c r="E142" s="35"/>
      <c r="F142" s="205" t="s">
        <v>878</v>
      </c>
      <c r="G142" s="35"/>
      <c r="H142" s="35"/>
      <c r="I142" s="114"/>
      <c r="J142" s="35"/>
      <c r="K142" s="35"/>
      <c r="L142" s="38"/>
      <c r="M142" s="206"/>
      <c r="N142" s="207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146</v>
      </c>
      <c r="AU142" s="16" t="s">
        <v>82</v>
      </c>
    </row>
    <row r="143" spans="1:65" s="13" customFormat="1" ht="10.199999999999999">
      <c r="B143" s="208"/>
      <c r="C143" s="209"/>
      <c r="D143" s="204" t="s">
        <v>148</v>
      </c>
      <c r="E143" s="210" t="s">
        <v>19</v>
      </c>
      <c r="F143" s="211" t="s">
        <v>953</v>
      </c>
      <c r="G143" s="209"/>
      <c r="H143" s="212">
        <v>95.4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148</v>
      </c>
      <c r="AU143" s="218" t="s">
        <v>82</v>
      </c>
      <c r="AV143" s="13" t="s">
        <v>82</v>
      </c>
      <c r="AW143" s="13" t="s">
        <v>33</v>
      </c>
      <c r="AX143" s="13" t="s">
        <v>79</v>
      </c>
      <c r="AY143" s="218" t="s">
        <v>137</v>
      </c>
    </row>
    <row r="144" spans="1:65" s="2" customFormat="1" ht="14.4" customHeight="1">
      <c r="A144" s="33"/>
      <c r="B144" s="34"/>
      <c r="C144" s="220" t="s">
        <v>246</v>
      </c>
      <c r="D144" s="220" t="s">
        <v>322</v>
      </c>
      <c r="E144" s="221" t="s">
        <v>880</v>
      </c>
      <c r="F144" s="222" t="s">
        <v>881</v>
      </c>
      <c r="G144" s="223" t="s">
        <v>159</v>
      </c>
      <c r="H144" s="224">
        <v>19.079999999999998</v>
      </c>
      <c r="I144" s="225"/>
      <c r="J144" s="226">
        <f>ROUND(I144*H144,2)</f>
        <v>0</v>
      </c>
      <c r="K144" s="222" t="s">
        <v>143</v>
      </c>
      <c r="L144" s="227"/>
      <c r="M144" s="228" t="s">
        <v>19</v>
      </c>
      <c r="N144" s="229" t="s">
        <v>42</v>
      </c>
      <c r="O144" s="63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2" t="s">
        <v>194</v>
      </c>
      <c r="AT144" s="202" t="s">
        <v>322</v>
      </c>
      <c r="AU144" s="202" t="s">
        <v>82</v>
      </c>
      <c r="AY144" s="16" t="s">
        <v>137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6" t="s">
        <v>79</v>
      </c>
      <c r="BK144" s="203">
        <f>ROUND(I144*H144,2)</f>
        <v>0</v>
      </c>
      <c r="BL144" s="16" t="s">
        <v>144</v>
      </c>
      <c r="BM144" s="202" t="s">
        <v>976</v>
      </c>
    </row>
    <row r="145" spans="1:65" s="2" customFormat="1" ht="10.199999999999999">
      <c r="A145" s="33"/>
      <c r="B145" s="34"/>
      <c r="C145" s="35"/>
      <c r="D145" s="204" t="s">
        <v>146</v>
      </c>
      <c r="E145" s="35"/>
      <c r="F145" s="205" t="s">
        <v>881</v>
      </c>
      <c r="G145" s="35"/>
      <c r="H145" s="35"/>
      <c r="I145" s="114"/>
      <c r="J145" s="35"/>
      <c r="K145" s="35"/>
      <c r="L145" s="38"/>
      <c r="M145" s="206"/>
      <c r="N145" s="207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146</v>
      </c>
      <c r="AU145" s="16" t="s">
        <v>82</v>
      </c>
    </row>
    <row r="146" spans="1:65" s="12" customFormat="1" ht="22.8" customHeight="1">
      <c r="B146" s="175"/>
      <c r="C146" s="176"/>
      <c r="D146" s="177" t="s">
        <v>70</v>
      </c>
      <c r="E146" s="189" t="s">
        <v>354</v>
      </c>
      <c r="F146" s="189" t="s">
        <v>355</v>
      </c>
      <c r="G146" s="176"/>
      <c r="H146" s="176"/>
      <c r="I146" s="179"/>
      <c r="J146" s="190">
        <f>BK146</f>
        <v>0</v>
      </c>
      <c r="K146" s="176"/>
      <c r="L146" s="181"/>
      <c r="M146" s="182"/>
      <c r="N146" s="183"/>
      <c r="O146" s="183"/>
      <c r="P146" s="184">
        <f>SUM(P147:P148)</f>
        <v>0</v>
      </c>
      <c r="Q146" s="183"/>
      <c r="R146" s="184">
        <f>SUM(R147:R148)</f>
        <v>0</v>
      </c>
      <c r="S146" s="183"/>
      <c r="T146" s="185">
        <f>SUM(T147:T148)</f>
        <v>0</v>
      </c>
      <c r="AR146" s="186" t="s">
        <v>79</v>
      </c>
      <c r="AT146" s="187" t="s">
        <v>70</v>
      </c>
      <c r="AU146" s="187" t="s">
        <v>79</v>
      </c>
      <c r="AY146" s="186" t="s">
        <v>137</v>
      </c>
      <c r="BK146" s="188">
        <f>SUM(BK147:BK148)</f>
        <v>0</v>
      </c>
    </row>
    <row r="147" spans="1:65" s="2" customFormat="1" ht="14.4" customHeight="1">
      <c r="A147" s="33"/>
      <c r="B147" s="34"/>
      <c r="C147" s="191" t="s">
        <v>254</v>
      </c>
      <c r="D147" s="191" t="s">
        <v>139</v>
      </c>
      <c r="E147" s="192" t="s">
        <v>911</v>
      </c>
      <c r="F147" s="193" t="s">
        <v>912</v>
      </c>
      <c r="G147" s="194" t="s">
        <v>359</v>
      </c>
      <c r="H147" s="195">
        <v>1.452</v>
      </c>
      <c r="I147" s="196"/>
      <c r="J147" s="197">
        <f>ROUND(I147*H147,2)</f>
        <v>0</v>
      </c>
      <c r="K147" s="193" t="s">
        <v>143</v>
      </c>
      <c r="L147" s="38"/>
      <c r="M147" s="198" t="s">
        <v>19</v>
      </c>
      <c r="N147" s="199" t="s">
        <v>42</v>
      </c>
      <c r="O147" s="63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2" t="s">
        <v>144</v>
      </c>
      <c r="AT147" s="202" t="s">
        <v>139</v>
      </c>
      <c r="AU147" s="202" t="s">
        <v>82</v>
      </c>
      <c r="AY147" s="16" t="s">
        <v>137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6" t="s">
        <v>79</v>
      </c>
      <c r="BK147" s="203">
        <f>ROUND(I147*H147,2)</f>
        <v>0</v>
      </c>
      <c r="BL147" s="16" t="s">
        <v>144</v>
      </c>
      <c r="BM147" s="202" t="s">
        <v>955</v>
      </c>
    </row>
    <row r="148" spans="1:65" s="2" customFormat="1" ht="10.199999999999999">
      <c r="A148" s="33"/>
      <c r="B148" s="34"/>
      <c r="C148" s="35"/>
      <c r="D148" s="204" t="s">
        <v>146</v>
      </c>
      <c r="E148" s="35"/>
      <c r="F148" s="205" t="s">
        <v>914</v>
      </c>
      <c r="G148" s="35"/>
      <c r="H148" s="35"/>
      <c r="I148" s="114"/>
      <c r="J148" s="35"/>
      <c r="K148" s="35"/>
      <c r="L148" s="38"/>
      <c r="M148" s="230"/>
      <c r="N148" s="231"/>
      <c r="O148" s="232"/>
      <c r="P148" s="232"/>
      <c r="Q148" s="232"/>
      <c r="R148" s="232"/>
      <c r="S148" s="232"/>
      <c r="T148" s="2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146</v>
      </c>
      <c r="AU148" s="16" t="s">
        <v>82</v>
      </c>
    </row>
    <row r="149" spans="1:65" s="2" customFormat="1" ht="6.9" customHeight="1">
      <c r="A149" s="33"/>
      <c r="B149" s="46"/>
      <c r="C149" s="47"/>
      <c r="D149" s="47"/>
      <c r="E149" s="47"/>
      <c r="F149" s="47"/>
      <c r="G149" s="47"/>
      <c r="H149" s="47"/>
      <c r="I149" s="141"/>
      <c r="J149" s="47"/>
      <c r="K149" s="47"/>
      <c r="L149" s="38"/>
      <c r="M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</row>
  </sheetData>
  <sheetProtection algorithmName="SHA-512" hashValue="lgWxbvbA/UYjd0+pWZtbzo55hpSPR6XmHeza40gfvDzr2a9DTr0gAviNnU5Sf2t2w4uQ+o+mxhRVeHiJvXhEfQ==" saltValue="gtIn2thxUxwVYP3vXbQe68VFW/wDw/acIs2QFa/0ixSjETrV5h9UNYN0tx15RazJIysM5Z+a0MUd/I11rj1lhA==" spinCount="100000" sheet="1" objects="1" scenarios="1" formatColumns="0" formatRows="0" autoFilter="0"/>
  <autoFilter ref="C87:K148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8"/>
  <sheetViews>
    <sheetView showGridLines="0" tabSelected="1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10" style="1" customWidth="1"/>
    <col min="8" max="8" width="9.8554687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6" t="s">
        <v>107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Poldr P 7-2</v>
      </c>
      <c r="F7" s="360"/>
      <c r="G7" s="360"/>
      <c r="H7" s="360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11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61" t="s">
        <v>977</v>
      </c>
      <c r="F9" s="362"/>
      <c r="G9" s="362"/>
      <c r="H9" s="362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02" t="s">
        <v>19</v>
      </c>
      <c r="G11" s="33"/>
      <c r="H11" s="33"/>
      <c r="I11" s="116" t="s">
        <v>20</v>
      </c>
      <c r="J11" s="102" t="s">
        <v>19</v>
      </c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02" t="s">
        <v>22</v>
      </c>
      <c r="G12" s="33"/>
      <c r="H12" s="33"/>
      <c r="I12" s="116" t="s">
        <v>23</v>
      </c>
      <c r="J12" s="117" t="str">
        <f>'Rekapitulace stavby'!AN8</f>
        <v>27. 6. 2020</v>
      </c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02" t="s">
        <v>19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6" t="s">
        <v>28</v>
      </c>
      <c r="J15" s="102" t="s">
        <v>19</v>
      </c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63" t="str">
        <f>'Rekapitulace stavby'!E14</f>
        <v>Vyplň údaj</v>
      </c>
      <c r="F18" s="364"/>
      <c r="G18" s="364"/>
      <c r="H18" s="364"/>
      <c r="I18" s="116" t="s">
        <v>28</v>
      </c>
      <c r="J18" s="29" t="str">
        <f>'Rekapitulace stavby'!AN14</f>
        <v>Vyplň údaj</v>
      </c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02" t="s">
        <v>19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6" t="s">
        <v>28</v>
      </c>
      <c r="J21" s="102" t="s">
        <v>19</v>
      </c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02" t="str">
        <f>IF('Rekapitulace stavby'!AN19="","",'Rekapitulace stavby'!AN19)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02" t="str">
        <f>IF('Rekapitulace stavby'!AN20="","",'Rekapitulace stavby'!AN20)</f>
        <v/>
      </c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8"/>
      <c r="B27" s="119"/>
      <c r="C27" s="118"/>
      <c r="D27" s="118"/>
      <c r="E27" s="365" t="s">
        <v>19</v>
      </c>
      <c r="F27" s="365"/>
      <c r="G27" s="365"/>
      <c r="H27" s="365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11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ROUND(J82, 2)</f>
        <v>0</v>
      </c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8" t="s">
        <v>41</v>
      </c>
      <c r="E33" s="113" t="s">
        <v>42</v>
      </c>
      <c r="F33" s="129">
        <f>ROUND((SUM(BE82:BE107)),  2)</f>
        <v>0</v>
      </c>
      <c r="G33" s="33"/>
      <c r="H33" s="33"/>
      <c r="I33" s="130">
        <v>0.21</v>
      </c>
      <c r="J33" s="129">
        <f>ROUND(((SUM(BE82:BE107))*I33),  2)</f>
        <v>0</v>
      </c>
      <c r="K33" s="33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3" t="s">
        <v>43</v>
      </c>
      <c r="F34" s="129">
        <f>ROUND((SUM(BF82:BF107)),  2)</f>
        <v>0</v>
      </c>
      <c r="G34" s="33"/>
      <c r="H34" s="33"/>
      <c r="I34" s="130">
        <v>0.15</v>
      </c>
      <c r="J34" s="129">
        <f>ROUND(((SUM(BF82:BF107))*I34),  2)</f>
        <v>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3" t="s">
        <v>44</v>
      </c>
      <c r="F35" s="129">
        <f>ROUND((SUM(BG82:BG107)),  2)</f>
        <v>0</v>
      </c>
      <c r="G35" s="33"/>
      <c r="H35" s="33"/>
      <c r="I35" s="130">
        <v>0.21</v>
      </c>
      <c r="J35" s="129">
        <f>0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3" t="s">
        <v>45</v>
      </c>
      <c r="F36" s="129">
        <f>ROUND((SUM(BH82:BH107)),  2)</f>
        <v>0</v>
      </c>
      <c r="G36" s="33"/>
      <c r="H36" s="33"/>
      <c r="I36" s="130">
        <v>0.15</v>
      </c>
      <c r="J36" s="129">
        <f>0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46</v>
      </c>
      <c r="F37" s="129">
        <f>ROUND((SUM(BI82:BI107)),  2)</f>
        <v>0</v>
      </c>
      <c r="G37" s="33"/>
      <c r="H37" s="33"/>
      <c r="I37" s="130">
        <v>0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9"/>
      <c r="C40" s="140"/>
      <c r="D40" s="140"/>
      <c r="E40" s="140"/>
      <c r="F40" s="140"/>
      <c r="G40" s="140"/>
      <c r="H40" s="140"/>
      <c r="I40" s="141"/>
      <c r="J40" s="140"/>
      <c r="K40" s="140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42"/>
      <c r="C44" s="143"/>
      <c r="D44" s="143"/>
      <c r="E44" s="143"/>
      <c r="F44" s="143"/>
      <c r="G44" s="143"/>
      <c r="H44" s="143"/>
      <c r="I44" s="144"/>
      <c r="J44" s="143"/>
      <c r="K44" s="143"/>
      <c r="L44" s="11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111</v>
      </c>
      <c r="D45" s="35"/>
      <c r="E45" s="35"/>
      <c r="F45" s="35"/>
      <c r="G45" s="35"/>
      <c r="H45" s="35"/>
      <c r="I45" s="114"/>
      <c r="J45" s="35"/>
      <c r="K45" s="35"/>
      <c r="L45" s="11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14"/>
      <c r="J46" s="35"/>
      <c r="K46" s="35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66" t="str">
        <f>E7</f>
        <v>Poldr P 7-2</v>
      </c>
      <c r="F48" s="367"/>
      <c r="G48" s="367"/>
      <c r="H48" s="367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109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15" t="str">
        <f>E9</f>
        <v>VON - Vedlejší a ostatní náklady</v>
      </c>
      <c r="F50" s="368"/>
      <c r="G50" s="368"/>
      <c r="H50" s="36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14"/>
      <c r="J51" s="35"/>
      <c r="K51" s="35"/>
      <c r="L51" s="11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6" t="s">
        <v>23</v>
      </c>
      <c r="J52" s="58" t="str">
        <f>IF(J12="","",J12)</f>
        <v>27. 6. 2020</v>
      </c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79999999999999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116" t="s">
        <v>31</v>
      </c>
      <c r="J54" s="31" t="str">
        <f>E21</f>
        <v>GAP Pardubice s.r.o.</v>
      </c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6" t="s">
        <v>34</v>
      </c>
      <c r="J55" s="31" t="str">
        <f>E24</f>
        <v xml:space="preserve"> </v>
      </c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14"/>
      <c r="J56" s="35"/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45" t="s">
        <v>112</v>
      </c>
      <c r="D57" s="146"/>
      <c r="E57" s="146"/>
      <c r="F57" s="146"/>
      <c r="G57" s="146"/>
      <c r="H57" s="146"/>
      <c r="I57" s="147"/>
      <c r="J57" s="148" t="s">
        <v>113</v>
      </c>
      <c r="K57" s="146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14"/>
      <c r="J58" s="35"/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9" t="s">
        <v>69</v>
      </c>
      <c r="D59" s="35"/>
      <c r="E59" s="35"/>
      <c r="F59" s="35"/>
      <c r="G59" s="35"/>
      <c r="H59" s="35"/>
      <c r="I59" s="114"/>
      <c r="J59" s="76">
        <f>J82</f>
        <v>0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114</v>
      </c>
    </row>
    <row r="60" spans="1:47" s="9" customFormat="1" ht="24.9" customHeight="1">
      <c r="B60" s="150"/>
      <c r="C60" s="151"/>
      <c r="D60" s="152" t="s">
        <v>978</v>
      </c>
      <c r="E60" s="153"/>
      <c r="F60" s="153"/>
      <c r="G60" s="153"/>
      <c r="H60" s="153"/>
      <c r="I60" s="154"/>
      <c r="J60" s="155">
        <f>J83</f>
        <v>0</v>
      </c>
      <c r="K60" s="151"/>
      <c r="L60" s="156"/>
    </row>
    <row r="61" spans="1:47" s="10" customFormat="1" ht="19.95" customHeight="1">
      <c r="B61" s="157"/>
      <c r="C61" s="96"/>
      <c r="D61" s="158" t="s">
        <v>979</v>
      </c>
      <c r="E61" s="159"/>
      <c r="F61" s="159"/>
      <c r="G61" s="159"/>
      <c r="H61" s="159"/>
      <c r="I61" s="160"/>
      <c r="J61" s="161">
        <f>J84</f>
        <v>0</v>
      </c>
      <c r="K61" s="96"/>
      <c r="L61" s="162"/>
    </row>
    <row r="62" spans="1:47" s="10" customFormat="1" ht="19.95" customHeight="1">
      <c r="B62" s="157"/>
      <c r="C62" s="96"/>
      <c r="D62" s="158" t="s">
        <v>980</v>
      </c>
      <c r="E62" s="159"/>
      <c r="F62" s="159"/>
      <c r="G62" s="159"/>
      <c r="H62" s="159"/>
      <c r="I62" s="160"/>
      <c r="J62" s="161">
        <f>J88</f>
        <v>0</v>
      </c>
      <c r="K62" s="96"/>
      <c r="L62" s="162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114"/>
      <c r="J63" s="35"/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" customHeight="1">
      <c r="A64" s="33"/>
      <c r="B64" s="46"/>
      <c r="C64" s="47"/>
      <c r="D64" s="47"/>
      <c r="E64" s="47"/>
      <c r="F64" s="47"/>
      <c r="G64" s="47"/>
      <c r="H64" s="47"/>
      <c r="I64" s="141"/>
      <c r="J64" s="47"/>
      <c r="K64" s="47"/>
      <c r="L64" s="11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" customHeight="1">
      <c r="A68" s="33"/>
      <c r="B68" s="48"/>
      <c r="C68" s="49"/>
      <c r="D68" s="49"/>
      <c r="E68" s="49"/>
      <c r="F68" s="49"/>
      <c r="G68" s="49"/>
      <c r="H68" s="49"/>
      <c r="I68" s="144"/>
      <c r="J68" s="49"/>
      <c r="K68" s="49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" customHeight="1">
      <c r="A69" s="33"/>
      <c r="B69" s="34"/>
      <c r="C69" s="22" t="s">
        <v>122</v>
      </c>
      <c r="D69" s="35"/>
      <c r="E69" s="35"/>
      <c r="F69" s="35"/>
      <c r="G69" s="35"/>
      <c r="H69" s="35"/>
      <c r="I69" s="114"/>
      <c r="J69" s="35"/>
      <c r="K69" s="35"/>
      <c r="L69" s="11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" customHeight="1">
      <c r="A70" s="33"/>
      <c r="B70" s="34"/>
      <c r="C70" s="35"/>
      <c r="D70" s="35"/>
      <c r="E70" s="35"/>
      <c r="F70" s="35"/>
      <c r="G70" s="35"/>
      <c r="H70" s="35"/>
      <c r="I70" s="114"/>
      <c r="J70" s="35"/>
      <c r="K70" s="35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4.4" customHeight="1">
      <c r="A72" s="33"/>
      <c r="B72" s="34"/>
      <c r="C72" s="35"/>
      <c r="D72" s="35"/>
      <c r="E72" s="366" t="str">
        <f>E7</f>
        <v>Poldr P 7-2</v>
      </c>
      <c r="F72" s="367"/>
      <c r="G72" s="367"/>
      <c r="H72" s="367"/>
      <c r="I72" s="114"/>
      <c r="J72" s="35"/>
      <c r="K72" s="35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109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4.4" customHeight="1">
      <c r="A74" s="33"/>
      <c r="B74" s="34"/>
      <c r="C74" s="35"/>
      <c r="D74" s="35"/>
      <c r="E74" s="315" t="str">
        <f>E9</f>
        <v>VON - Vedlejší a ostatní náklady</v>
      </c>
      <c r="F74" s="368"/>
      <c r="G74" s="368"/>
      <c r="H74" s="368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116" t="s">
        <v>23</v>
      </c>
      <c r="J76" s="58" t="str">
        <f>IF(J12="","",J12)</f>
        <v>27. 6. 2020</v>
      </c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40.799999999999997" customHeight="1">
      <c r="A78" s="33"/>
      <c r="B78" s="34"/>
      <c r="C78" s="28" t="s">
        <v>25</v>
      </c>
      <c r="D78" s="35"/>
      <c r="E78" s="35"/>
      <c r="F78" s="26" t="str">
        <f>E15</f>
        <v>ČR-SPÚ, Pobočka Svitavy</v>
      </c>
      <c r="G78" s="35"/>
      <c r="H78" s="35"/>
      <c r="I78" s="116" t="s">
        <v>31</v>
      </c>
      <c r="J78" s="31" t="str">
        <f>E21</f>
        <v>GAP Pardubice s.r.o.</v>
      </c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6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116" t="s">
        <v>34</v>
      </c>
      <c r="J79" s="31" t="str">
        <f>E24</f>
        <v xml:space="preserve"> </v>
      </c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63"/>
      <c r="B81" s="164"/>
      <c r="C81" s="165" t="s">
        <v>123</v>
      </c>
      <c r="D81" s="166" t="s">
        <v>56</v>
      </c>
      <c r="E81" s="166" t="s">
        <v>52</v>
      </c>
      <c r="F81" s="166" t="s">
        <v>53</v>
      </c>
      <c r="G81" s="166" t="s">
        <v>124</v>
      </c>
      <c r="H81" s="166" t="s">
        <v>125</v>
      </c>
      <c r="I81" s="167" t="s">
        <v>126</v>
      </c>
      <c r="J81" s="166" t="s">
        <v>113</v>
      </c>
      <c r="K81" s="168" t="s">
        <v>127</v>
      </c>
      <c r="L81" s="169"/>
      <c r="M81" s="67" t="s">
        <v>19</v>
      </c>
      <c r="N81" s="68" t="s">
        <v>41</v>
      </c>
      <c r="O81" s="68" t="s">
        <v>128</v>
      </c>
      <c r="P81" s="68" t="s">
        <v>129</v>
      </c>
      <c r="Q81" s="68" t="s">
        <v>130</v>
      </c>
      <c r="R81" s="68" t="s">
        <v>131</v>
      </c>
      <c r="S81" s="68" t="s">
        <v>132</v>
      </c>
      <c r="T81" s="69" t="s">
        <v>133</v>
      </c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/>
    </row>
    <row r="82" spans="1:65" s="2" customFormat="1" ht="22.8" customHeight="1">
      <c r="A82" s="33"/>
      <c r="B82" s="34"/>
      <c r="C82" s="74" t="s">
        <v>134</v>
      </c>
      <c r="D82" s="35"/>
      <c r="E82" s="35"/>
      <c r="F82" s="35"/>
      <c r="G82" s="35"/>
      <c r="H82" s="35"/>
      <c r="I82" s="114"/>
      <c r="J82" s="170">
        <f>BK82</f>
        <v>0</v>
      </c>
      <c r="K82" s="35"/>
      <c r="L82" s="38"/>
      <c r="M82" s="70"/>
      <c r="N82" s="171"/>
      <c r="O82" s="71"/>
      <c r="P82" s="172">
        <f>P83</f>
        <v>0</v>
      </c>
      <c r="Q82" s="71"/>
      <c r="R82" s="172">
        <f>R83</f>
        <v>0</v>
      </c>
      <c r="S82" s="71"/>
      <c r="T82" s="173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114</v>
      </c>
      <c r="BK82" s="174">
        <f>BK83</f>
        <v>0</v>
      </c>
    </row>
    <row r="83" spans="1:65" s="12" customFormat="1" ht="25.95" customHeight="1">
      <c r="B83" s="175"/>
      <c r="C83" s="176"/>
      <c r="D83" s="177" t="s">
        <v>70</v>
      </c>
      <c r="E83" s="178" t="s">
        <v>981</v>
      </c>
      <c r="F83" s="178" t="s">
        <v>982</v>
      </c>
      <c r="G83" s="176"/>
      <c r="H83" s="176"/>
      <c r="I83" s="179"/>
      <c r="J83" s="180">
        <f>BK83</f>
        <v>0</v>
      </c>
      <c r="K83" s="176"/>
      <c r="L83" s="181"/>
      <c r="M83" s="182"/>
      <c r="N83" s="183"/>
      <c r="O83" s="183"/>
      <c r="P83" s="184">
        <f>P84+P88</f>
        <v>0</v>
      </c>
      <c r="Q83" s="183"/>
      <c r="R83" s="184">
        <f>R84+R88</f>
        <v>0</v>
      </c>
      <c r="S83" s="183"/>
      <c r="T83" s="185">
        <f>T84+T88</f>
        <v>0</v>
      </c>
      <c r="AR83" s="186" t="s">
        <v>169</v>
      </c>
      <c r="AT83" s="187" t="s">
        <v>70</v>
      </c>
      <c r="AU83" s="187" t="s">
        <v>71</v>
      </c>
      <c r="AY83" s="186" t="s">
        <v>137</v>
      </c>
      <c r="BK83" s="188">
        <f>BK84+BK88</f>
        <v>0</v>
      </c>
    </row>
    <row r="84" spans="1:65" s="12" customFormat="1" ht="22.8" customHeight="1">
      <c r="B84" s="175"/>
      <c r="C84" s="176"/>
      <c r="D84" s="177" t="s">
        <v>70</v>
      </c>
      <c r="E84" s="189" t="s">
        <v>983</v>
      </c>
      <c r="F84" s="189" t="s">
        <v>984</v>
      </c>
      <c r="G84" s="176"/>
      <c r="H84" s="176"/>
      <c r="I84" s="179"/>
      <c r="J84" s="190">
        <f>BK84</f>
        <v>0</v>
      </c>
      <c r="K84" s="176"/>
      <c r="L84" s="181"/>
      <c r="M84" s="182"/>
      <c r="N84" s="183"/>
      <c r="O84" s="183"/>
      <c r="P84" s="184">
        <f>SUM(P85:P87)</f>
        <v>0</v>
      </c>
      <c r="Q84" s="183"/>
      <c r="R84" s="184">
        <f>SUM(R85:R87)</f>
        <v>0</v>
      </c>
      <c r="S84" s="183"/>
      <c r="T84" s="185">
        <f>SUM(T85:T87)</f>
        <v>0</v>
      </c>
      <c r="AR84" s="186" t="s">
        <v>169</v>
      </c>
      <c r="AT84" s="187" t="s">
        <v>70</v>
      </c>
      <c r="AU84" s="187" t="s">
        <v>79</v>
      </c>
      <c r="AY84" s="186" t="s">
        <v>137</v>
      </c>
      <c r="BK84" s="188">
        <f>SUM(BK85:BK87)</f>
        <v>0</v>
      </c>
    </row>
    <row r="85" spans="1:65" s="2" customFormat="1" ht="14.4" customHeight="1">
      <c r="A85" s="33"/>
      <c r="B85" s="34"/>
      <c r="C85" s="191" t="s">
        <v>79</v>
      </c>
      <c r="D85" s="191" t="s">
        <v>139</v>
      </c>
      <c r="E85" s="192" t="s">
        <v>985</v>
      </c>
      <c r="F85" s="193" t="s">
        <v>986</v>
      </c>
      <c r="G85" s="194" t="s">
        <v>987</v>
      </c>
      <c r="H85" s="195">
        <v>1</v>
      </c>
      <c r="I85" s="196"/>
      <c r="J85" s="197">
        <f>ROUND(I85*H85,2)</f>
        <v>0</v>
      </c>
      <c r="K85" s="193" t="s">
        <v>19</v>
      </c>
      <c r="L85" s="38"/>
      <c r="M85" s="198" t="s">
        <v>19</v>
      </c>
      <c r="N85" s="199" t="s">
        <v>42</v>
      </c>
      <c r="O85" s="63"/>
      <c r="P85" s="200">
        <f>O85*H85</f>
        <v>0</v>
      </c>
      <c r="Q85" s="200">
        <v>0</v>
      </c>
      <c r="R85" s="200">
        <f>Q85*H85</f>
        <v>0</v>
      </c>
      <c r="S85" s="200">
        <v>0</v>
      </c>
      <c r="T85" s="201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202" t="s">
        <v>988</v>
      </c>
      <c r="AT85" s="202" t="s">
        <v>139</v>
      </c>
      <c r="AU85" s="202" t="s">
        <v>82</v>
      </c>
      <c r="AY85" s="16" t="s">
        <v>137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16" t="s">
        <v>79</v>
      </c>
      <c r="BK85" s="203">
        <f>ROUND(I85*H85,2)</f>
        <v>0</v>
      </c>
      <c r="BL85" s="16" t="s">
        <v>988</v>
      </c>
      <c r="BM85" s="202" t="s">
        <v>989</v>
      </c>
    </row>
    <row r="86" spans="1:65" s="2" customFormat="1" ht="10.199999999999999">
      <c r="A86" s="33"/>
      <c r="B86" s="34"/>
      <c r="C86" s="35"/>
      <c r="D86" s="204" t="s">
        <v>146</v>
      </c>
      <c r="E86" s="35"/>
      <c r="F86" s="205" t="s">
        <v>986</v>
      </c>
      <c r="G86" s="35"/>
      <c r="H86" s="35"/>
      <c r="I86" s="114"/>
      <c r="J86" s="35"/>
      <c r="K86" s="35"/>
      <c r="L86" s="38"/>
      <c r="M86" s="206"/>
      <c r="N86" s="207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146</v>
      </c>
      <c r="AU86" s="16" t="s">
        <v>82</v>
      </c>
    </row>
    <row r="87" spans="1:65" s="2" customFormat="1" ht="64.2" customHeight="1">
      <c r="A87" s="33"/>
      <c r="B87" s="34"/>
      <c r="C87" s="35"/>
      <c r="D87" s="204" t="s">
        <v>251</v>
      </c>
      <c r="E87" s="35"/>
      <c r="F87" s="219" t="s">
        <v>990</v>
      </c>
      <c r="G87" s="35"/>
      <c r="H87" s="35"/>
      <c r="I87" s="114"/>
      <c r="J87" s="35"/>
      <c r="K87" s="35"/>
      <c r="L87" s="38"/>
      <c r="M87" s="206"/>
      <c r="N87" s="207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251</v>
      </c>
      <c r="AU87" s="16" t="s">
        <v>82</v>
      </c>
    </row>
    <row r="88" spans="1:65" s="12" customFormat="1" ht="22.8" customHeight="1">
      <c r="B88" s="175"/>
      <c r="C88" s="176"/>
      <c r="D88" s="177" t="s">
        <v>70</v>
      </c>
      <c r="E88" s="189" t="s">
        <v>991</v>
      </c>
      <c r="F88" s="189" t="s">
        <v>992</v>
      </c>
      <c r="G88" s="176"/>
      <c r="H88" s="176"/>
      <c r="I88" s="179"/>
      <c r="J88" s="190">
        <f>BK88</f>
        <v>0</v>
      </c>
      <c r="K88" s="176"/>
      <c r="L88" s="181"/>
      <c r="M88" s="182"/>
      <c r="N88" s="183"/>
      <c r="O88" s="183"/>
      <c r="P88" s="184">
        <f>SUM(P89:P107)</f>
        <v>0</v>
      </c>
      <c r="Q88" s="183"/>
      <c r="R88" s="184">
        <f>SUM(R89:R107)</f>
        <v>0</v>
      </c>
      <c r="S88" s="183"/>
      <c r="T88" s="185">
        <f>SUM(T89:T107)</f>
        <v>0</v>
      </c>
      <c r="AR88" s="186" t="s">
        <v>144</v>
      </c>
      <c r="AT88" s="187" t="s">
        <v>70</v>
      </c>
      <c r="AU88" s="187" t="s">
        <v>79</v>
      </c>
      <c r="AY88" s="186" t="s">
        <v>137</v>
      </c>
      <c r="BK88" s="188">
        <f>SUM(BK89:BK107)</f>
        <v>0</v>
      </c>
    </row>
    <row r="89" spans="1:65" s="2" customFormat="1" ht="22.8">
      <c r="A89" s="33"/>
      <c r="B89" s="34"/>
      <c r="C89" s="191" t="s">
        <v>82</v>
      </c>
      <c r="D89" s="191" t="s">
        <v>139</v>
      </c>
      <c r="E89" s="192" t="s">
        <v>993</v>
      </c>
      <c r="F89" s="193" t="s">
        <v>994</v>
      </c>
      <c r="G89" s="194" t="s">
        <v>987</v>
      </c>
      <c r="H89" s="195">
        <v>1</v>
      </c>
      <c r="I89" s="196"/>
      <c r="J89" s="197">
        <f>ROUND(I89*H89,2)</f>
        <v>0</v>
      </c>
      <c r="K89" s="193" t="s">
        <v>19</v>
      </c>
      <c r="L89" s="38"/>
      <c r="M89" s="198" t="s">
        <v>19</v>
      </c>
      <c r="N89" s="199" t="s">
        <v>42</v>
      </c>
      <c r="O89" s="63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202" t="s">
        <v>988</v>
      </c>
      <c r="AT89" s="202" t="s">
        <v>139</v>
      </c>
      <c r="AU89" s="202" t="s">
        <v>82</v>
      </c>
      <c r="AY89" s="16" t="s">
        <v>137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16" t="s">
        <v>79</v>
      </c>
      <c r="BK89" s="203">
        <f>ROUND(I89*H89,2)</f>
        <v>0</v>
      </c>
      <c r="BL89" s="16" t="s">
        <v>988</v>
      </c>
      <c r="BM89" s="202" t="s">
        <v>995</v>
      </c>
    </row>
    <row r="90" spans="1:65" s="2" customFormat="1" ht="19.2">
      <c r="A90" s="33"/>
      <c r="B90" s="34"/>
      <c r="C90" s="35"/>
      <c r="D90" s="204" t="s">
        <v>146</v>
      </c>
      <c r="E90" s="35"/>
      <c r="F90" s="205" t="s">
        <v>994</v>
      </c>
      <c r="G90" s="35"/>
      <c r="H90" s="35"/>
      <c r="I90" s="114"/>
      <c r="J90" s="35"/>
      <c r="K90" s="35"/>
      <c r="L90" s="38"/>
      <c r="M90" s="206"/>
      <c r="N90" s="207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146</v>
      </c>
      <c r="AU90" s="16" t="s">
        <v>82</v>
      </c>
    </row>
    <row r="91" spans="1:65" s="2" customFormat="1" ht="28.8">
      <c r="A91" s="33"/>
      <c r="B91" s="34"/>
      <c r="C91" s="35"/>
      <c r="D91" s="204" t="s">
        <v>251</v>
      </c>
      <c r="E91" s="35"/>
      <c r="F91" s="219" t="s">
        <v>996</v>
      </c>
      <c r="G91" s="35"/>
      <c r="H91" s="35"/>
      <c r="I91" s="114"/>
      <c r="J91" s="35"/>
      <c r="K91" s="35"/>
      <c r="L91" s="38"/>
      <c r="M91" s="206"/>
      <c r="N91" s="207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251</v>
      </c>
      <c r="AU91" s="16" t="s">
        <v>82</v>
      </c>
    </row>
    <row r="92" spans="1:65" s="2" customFormat="1" ht="14.4" customHeight="1">
      <c r="A92" s="33"/>
      <c r="B92" s="34"/>
      <c r="C92" s="191" t="s">
        <v>156</v>
      </c>
      <c r="D92" s="191" t="s">
        <v>139</v>
      </c>
      <c r="E92" s="192" t="s">
        <v>997</v>
      </c>
      <c r="F92" s="193" t="s">
        <v>998</v>
      </c>
      <c r="G92" s="194" t="s">
        <v>987</v>
      </c>
      <c r="H92" s="195">
        <v>1</v>
      </c>
      <c r="I92" s="196"/>
      <c r="J92" s="197">
        <f>ROUND(I92*H92,2)</f>
        <v>0</v>
      </c>
      <c r="K92" s="193" t="s">
        <v>19</v>
      </c>
      <c r="L92" s="38"/>
      <c r="M92" s="198" t="s">
        <v>19</v>
      </c>
      <c r="N92" s="199" t="s">
        <v>42</v>
      </c>
      <c r="O92" s="63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02" t="s">
        <v>988</v>
      </c>
      <c r="AT92" s="202" t="s">
        <v>139</v>
      </c>
      <c r="AU92" s="202" t="s">
        <v>82</v>
      </c>
      <c r="AY92" s="16" t="s">
        <v>137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6" t="s">
        <v>79</v>
      </c>
      <c r="BK92" s="203">
        <f>ROUND(I92*H92,2)</f>
        <v>0</v>
      </c>
      <c r="BL92" s="16" t="s">
        <v>988</v>
      </c>
      <c r="BM92" s="202" t="s">
        <v>999</v>
      </c>
    </row>
    <row r="93" spans="1:65" s="2" customFormat="1" ht="10.199999999999999">
      <c r="A93" s="33"/>
      <c r="B93" s="34"/>
      <c r="C93" s="35"/>
      <c r="D93" s="204" t="s">
        <v>146</v>
      </c>
      <c r="E93" s="35"/>
      <c r="F93" s="205" t="s">
        <v>998</v>
      </c>
      <c r="G93" s="35"/>
      <c r="H93" s="35"/>
      <c r="I93" s="114"/>
      <c r="J93" s="35"/>
      <c r="K93" s="35"/>
      <c r="L93" s="38"/>
      <c r="M93" s="206"/>
      <c r="N93" s="207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146</v>
      </c>
      <c r="AU93" s="16" t="s">
        <v>82</v>
      </c>
    </row>
    <row r="94" spans="1:65" s="2" customFormat="1" ht="76.8">
      <c r="A94" s="33"/>
      <c r="B94" s="34"/>
      <c r="C94" s="35"/>
      <c r="D94" s="204" t="s">
        <v>251</v>
      </c>
      <c r="E94" s="35"/>
      <c r="F94" s="219" t="s">
        <v>1000</v>
      </c>
      <c r="G94" s="35"/>
      <c r="H94" s="35"/>
      <c r="I94" s="114"/>
      <c r="J94" s="35"/>
      <c r="K94" s="35"/>
      <c r="L94" s="38"/>
      <c r="M94" s="206"/>
      <c r="N94" s="207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251</v>
      </c>
      <c r="AU94" s="16" t="s">
        <v>82</v>
      </c>
    </row>
    <row r="95" spans="1:65" s="2" customFormat="1" ht="14.4" customHeight="1">
      <c r="A95" s="33"/>
      <c r="B95" s="34"/>
      <c r="C95" s="191" t="s">
        <v>144</v>
      </c>
      <c r="D95" s="191" t="s">
        <v>139</v>
      </c>
      <c r="E95" s="192" t="s">
        <v>1001</v>
      </c>
      <c r="F95" s="193" t="s">
        <v>1002</v>
      </c>
      <c r="G95" s="194" t="s">
        <v>987</v>
      </c>
      <c r="H95" s="195">
        <v>1</v>
      </c>
      <c r="I95" s="196"/>
      <c r="J95" s="197">
        <f>ROUND(I95*H95,2)</f>
        <v>0</v>
      </c>
      <c r="K95" s="193" t="s">
        <v>19</v>
      </c>
      <c r="L95" s="38"/>
      <c r="M95" s="198" t="s">
        <v>19</v>
      </c>
      <c r="N95" s="199" t="s">
        <v>42</v>
      </c>
      <c r="O95" s="63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02" t="s">
        <v>988</v>
      </c>
      <c r="AT95" s="202" t="s">
        <v>139</v>
      </c>
      <c r="AU95" s="202" t="s">
        <v>82</v>
      </c>
      <c r="AY95" s="16" t="s">
        <v>137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6" t="s">
        <v>79</v>
      </c>
      <c r="BK95" s="203">
        <f>ROUND(I95*H95,2)</f>
        <v>0</v>
      </c>
      <c r="BL95" s="16" t="s">
        <v>988</v>
      </c>
      <c r="BM95" s="202" t="s">
        <v>1003</v>
      </c>
    </row>
    <row r="96" spans="1:65" s="2" customFormat="1" ht="10.199999999999999">
      <c r="A96" s="33"/>
      <c r="B96" s="34"/>
      <c r="C96" s="35"/>
      <c r="D96" s="204" t="s">
        <v>146</v>
      </c>
      <c r="E96" s="35"/>
      <c r="F96" s="205" t="s">
        <v>1002</v>
      </c>
      <c r="G96" s="35"/>
      <c r="H96" s="35"/>
      <c r="I96" s="114"/>
      <c r="J96" s="35"/>
      <c r="K96" s="35"/>
      <c r="L96" s="38"/>
      <c r="M96" s="206"/>
      <c r="N96" s="207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146</v>
      </c>
      <c r="AU96" s="16" t="s">
        <v>82</v>
      </c>
    </row>
    <row r="97" spans="1:65" s="2" customFormat="1" ht="67.2">
      <c r="A97" s="33"/>
      <c r="B97" s="34"/>
      <c r="C97" s="35"/>
      <c r="D97" s="204" t="s">
        <v>251</v>
      </c>
      <c r="E97" s="35"/>
      <c r="F97" s="219" t="s">
        <v>1004</v>
      </c>
      <c r="G97" s="35"/>
      <c r="H97" s="35"/>
      <c r="I97" s="114"/>
      <c r="J97" s="35"/>
      <c r="K97" s="35"/>
      <c r="L97" s="38"/>
      <c r="M97" s="206"/>
      <c r="N97" s="207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251</v>
      </c>
      <c r="AU97" s="16" t="s">
        <v>82</v>
      </c>
    </row>
    <row r="98" spans="1:65" s="2" customFormat="1" ht="14.4" customHeight="1">
      <c r="A98" s="33"/>
      <c r="B98" s="34"/>
      <c r="C98" s="191" t="s">
        <v>169</v>
      </c>
      <c r="D98" s="191" t="s">
        <v>139</v>
      </c>
      <c r="E98" s="192" t="s">
        <v>1005</v>
      </c>
      <c r="F98" s="193" t="s">
        <v>1006</v>
      </c>
      <c r="G98" s="194" t="s">
        <v>329</v>
      </c>
      <c r="H98" s="195">
        <v>2</v>
      </c>
      <c r="I98" s="196"/>
      <c r="J98" s="197">
        <f>ROUND(I98*H98,2)</f>
        <v>0</v>
      </c>
      <c r="K98" s="193" t="s">
        <v>19</v>
      </c>
      <c r="L98" s="38"/>
      <c r="M98" s="198" t="s">
        <v>19</v>
      </c>
      <c r="N98" s="199" t="s">
        <v>42</v>
      </c>
      <c r="O98" s="63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02" t="s">
        <v>988</v>
      </c>
      <c r="AT98" s="202" t="s">
        <v>139</v>
      </c>
      <c r="AU98" s="202" t="s">
        <v>82</v>
      </c>
      <c r="AY98" s="16" t="s">
        <v>137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6" t="s">
        <v>79</v>
      </c>
      <c r="BK98" s="203">
        <f>ROUND(I98*H98,2)</f>
        <v>0</v>
      </c>
      <c r="BL98" s="16" t="s">
        <v>988</v>
      </c>
      <c r="BM98" s="202" t="s">
        <v>1007</v>
      </c>
    </row>
    <row r="99" spans="1:65" s="2" customFormat="1" ht="10.199999999999999">
      <c r="A99" s="33"/>
      <c r="B99" s="34"/>
      <c r="C99" s="35"/>
      <c r="D99" s="204" t="s">
        <v>146</v>
      </c>
      <c r="E99" s="35"/>
      <c r="F99" s="205" t="s">
        <v>1006</v>
      </c>
      <c r="G99" s="35"/>
      <c r="H99" s="35"/>
      <c r="I99" s="114"/>
      <c r="J99" s="35"/>
      <c r="K99" s="35"/>
      <c r="L99" s="38"/>
      <c r="M99" s="206"/>
      <c r="N99" s="207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146</v>
      </c>
      <c r="AU99" s="16" t="s">
        <v>82</v>
      </c>
    </row>
    <row r="100" spans="1:65" s="2" customFormat="1" ht="38.4">
      <c r="A100" s="33"/>
      <c r="B100" s="34"/>
      <c r="C100" s="35"/>
      <c r="D100" s="204" t="s">
        <v>251</v>
      </c>
      <c r="E100" s="35"/>
      <c r="F100" s="219" t="s">
        <v>1008</v>
      </c>
      <c r="G100" s="35"/>
      <c r="H100" s="35"/>
      <c r="I100" s="114"/>
      <c r="J100" s="35"/>
      <c r="K100" s="35"/>
      <c r="L100" s="38"/>
      <c r="M100" s="206"/>
      <c r="N100" s="207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251</v>
      </c>
      <c r="AU100" s="16" t="s">
        <v>82</v>
      </c>
    </row>
    <row r="101" spans="1:65" s="2" customFormat="1" ht="20.399999999999999" customHeight="1">
      <c r="A101" s="33"/>
      <c r="B101" s="34"/>
      <c r="C101" s="191" t="s">
        <v>176</v>
      </c>
      <c r="D101" s="191" t="s">
        <v>139</v>
      </c>
      <c r="E101" s="192" t="s">
        <v>1009</v>
      </c>
      <c r="F101" s="193" t="s">
        <v>1010</v>
      </c>
      <c r="G101" s="194" t="s">
        <v>987</v>
      </c>
      <c r="H101" s="195">
        <v>1</v>
      </c>
      <c r="I101" s="196"/>
      <c r="J101" s="197">
        <f>ROUND(I101*H101,2)</f>
        <v>0</v>
      </c>
      <c r="K101" s="193" t="s">
        <v>19</v>
      </c>
      <c r="L101" s="38"/>
      <c r="M101" s="198" t="s">
        <v>19</v>
      </c>
      <c r="N101" s="199" t="s">
        <v>42</v>
      </c>
      <c r="O101" s="63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02" t="s">
        <v>988</v>
      </c>
      <c r="AT101" s="202" t="s">
        <v>139</v>
      </c>
      <c r="AU101" s="202" t="s">
        <v>82</v>
      </c>
      <c r="AY101" s="16" t="s">
        <v>137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6" t="s">
        <v>79</v>
      </c>
      <c r="BK101" s="203">
        <f>ROUND(I101*H101,2)</f>
        <v>0</v>
      </c>
      <c r="BL101" s="16" t="s">
        <v>988</v>
      </c>
      <c r="BM101" s="202" t="s">
        <v>1011</v>
      </c>
    </row>
    <row r="102" spans="1:65" s="2" customFormat="1" ht="10.199999999999999">
      <c r="A102" s="33"/>
      <c r="B102" s="34"/>
      <c r="C102" s="35"/>
      <c r="D102" s="204" t="s">
        <v>146</v>
      </c>
      <c r="E102" s="35"/>
      <c r="F102" s="205" t="s">
        <v>1012</v>
      </c>
      <c r="G102" s="35"/>
      <c r="H102" s="35"/>
      <c r="I102" s="114"/>
      <c r="J102" s="35"/>
      <c r="K102" s="35"/>
      <c r="L102" s="38"/>
      <c r="M102" s="206"/>
      <c r="N102" s="207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146</v>
      </c>
      <c r="AU102" s="16" t="s">
        <v>82</v>
      </c>
    </row>
    <row r="103" spans="1:65" s="2" customFormat="1" ht="20.399999999999999" customHeight="1">
      <c r="A103" s="33"/>
      <c r="B103" s="34"/>
      <c r="C103" s="191" t="s">
        <v>183</v>
      </c>
      <c r="D103" s="191" t="s">
        <v>139</v>
      </c>
      <c r="E103" s="192" t="s">
        <v>1013</v>
      </c>
      <c r="F103" s="193" t="s">
        <v>1014</v>
      </c>
      <c r="G103" s="194" t="s">
        <v>987</v>
      </c>
      <c r="H103" s="195">
        <v>1</v>
      </c>
      <c r="I103" s="196"/>
      <c r="J103" s="197">
        <f>ROUND(I103*H103,2)</f>
        <v>0</v>
      </c>
      <c r="K103" s="193" t="s">
        <v>19</v>
      </c>
      <c r="L103" s="38"/>
      <c r="M103" s="198" t="s">
        <v>19</v>
      </c>
      <c r="N103" s="199" t="s">
        <v>42</v>
      </c>
      <c r="O103" s="63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202" t="s">
        <v>988</v>
      </c>
      <c r="AT103" s="202" t="s">
        <v>139</v>
      </c>
      <c r="AU103" s="202" t="s">
        <v>82</v>
      </c>
      <c r="AY103" s="16" t="s">
        <v>137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6" t="s">
        <v>79</v>
      </c>
      <c r="BK103" s="203">
        <f>ROUND(I103*H103,2)</f>
        <v>0</v>
      </c>
      <c r="BL103" s="16" t="s">
        <v>988</v>
      </c>
      <c r="BM103" s="202" t="s">
        <v>1015</v>
      </c>
    </row>
    <row r="104" spans="1:65" s="2" customFormat="1" ht="10.199999999999999">
      <c r="A104" s="33"/>
      <c r="B104" s="34"/>
      <c r="C104" s="35"/>
      <c r="D104" s="204" t="s">
        <v>146</v>
      </c>
      <c r="E104" s="35"/>
      <c r="F104" s="205" t="s">
        <v>1016</v>
      </c>
      <c r="G104" s="35"/>
      <c r="H104" s="35"/>
      <c r="I104" s="114"/>
      <c r="J104" s="35"/>
      <c r="K104" s="35"/>
      <c r="L104" s="38"/>
      <c r="M104" s="206"/>
      <c r="N104" s="207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146</v>
      </c>
      <c r="AU104" s="16" t="s">
        <v>82</v>
      </c>
    </row>
    <row r="105" spans="1:65" s="2" customFormat="1" ht="14.4" customHeight="1">
      <c r="A105" s="33"/>
      <c r="B105" s="34"/>
      <c r="C105" s="191" t="s">
        <v>194</v>
      </c>
      <c r="D105" s="191" t="s">
        <v>139</v>
      </c>
      <c r="E105" s="192" t="s">
        <v>1017</v>
      </c>
      <c r="F105" s="193" t="s">
        <v>1018</v>
      </c>
      <c r="G105" s="194" t="s">
        <v>987</v>
      </c>
      <c r="H105" s="195">
        <v>1</v>
      </c>
      <c r="I105" s="196"/>
      <c r="J105" s="197">
        <f>ROUND(I105*H105,2)</f>
        <v>0</v>
      </c>
      <c r="K105" s="193" t="s">
        <v>19</v>
      </c>
      <c r="L105" s="38"/>
      <c r="M105" s="198" t="s">
        <v>19</v>
      </c>
      <c r="N105" s="199" t="s">
        <v>42</v>
      </c>
      <c r="O105" s="63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02" t="s">
        <v>988</v>
      </c>
      <c r="AT105" s="202" t="s">
        <v>139</v>
      </c>
      <c r="AU105" s="202" t="s">
        <v>82</v>
      </c>
      <c r="AY105" s="16" t="s">
        <v>137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6" t="s">
        <v>79</v>
      </c>
      <c r="BK105" s="203">
        <f>ROUND(I105*H105,2)</f>
        <v>0</v>
      </c>
      <c r="BL105" s="16" t="s">
        <v>988</v>
      </c>
      <c r="BM105" s="202" t="s">
        <v>1019</v>
      </c>
    </row>
    <row r="106" spans="1:65" s="2" customFormat="1" ht="10.199999999999999">
      <c r="A106" s="33"/>
      <c r="B106" s="34"/>
      <c r="C106" s="35"/>
      <c r="D106" s="204" t="s">
        <v>146</v>
      </c>
      <c r="E106" s="35"/>
      <c r="F106" s="205" t="s">
        <v>1018</v>
      </c>
      <c r="G106" s="35"/>
      <c r="H106" s="35"/>
      <c r="I106" s="114"/>
      <c r="J106" s="35"/>
      <c r="K106" s="35"/>
      <c r="L106" s="38"/>
      <c r="M106" s="206"/>
      <c r="N106" s="207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146</v>
      </c>
      <c r="AU106" s="16" t="s">
        <v>82</v>
      </c>
    </row>
    <row r="107" spans="1:65" s="2" customFormat="1" ht="28.8">
      <c r="A107" s="33"/>
      <c r="B107" s="34"/>
      <c r="C107" s="35"/>
      <c r="D107" s="204" t="s">
        <v>251</v>
      </c>
      <c r="E107" s="35"/>
      <c r="F107" s="219" t="s">
        <v>1020</v>
      </c>
      <c r="G107" s="35"/>
      <c r="H107" s="35"/>
      <c r="I107" s="114"/>
      <c r="J107" s="35"/>
      <c r="K107" s="35"/>
      <c r="L107" s="38"/>
      <c r="M107" s="230"/>
      <c r="N107" s="231"/>
      <c r="O107" s="232"/>
      <c r="P107" s="232"/>
      <c r="Q107" s="232"/>
      <c r="R107" s="232"/>
      <c r="S107" s="232"/>
      <c r="T107" s="2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251</v>
      </c>
      <c r="AU107" s="16" t="s">
        <v>82</v>
      </c>
    </row>
    <row r="108" spans="1:65" s="2" customFormat="1" ht="6.9" customHeight="1">
      <c r="A108" s="33"/>
      <c r="B108" s="46"/>
      <c r="C108" s="47"/>
      <c r="D108" s="47"/>
      <c r="E108" s="47"/>
      <c r="F108" s="47"/>
      <c r="G108" s="47"/>
      <c r="H108" s="47"/>
      <c r="I108" s="141"/>
      <c r="J108" s="47"/>
      <c r="K108" s="47"/>
      <c r="L108" s="38"/>
      <c r="M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</sheetData>
  <sheetProtection algorithmName="SHA-512" hashValue="pIMXrDRWWqL7A4AjcdEroxvCbvBDjxhOArz+nZl1Fdl4TrVgfZWUuGIhN3YdP0jYZNo8y8TlPYl2dNTMpU1NQA==" saltValue="f7AK6LrhqCb2uJRvUOzo+MQ1EktB7XWiA/c6SVVO7NBWXVAQrvehSXJUIy4yls48d4453ebY3vYotdFUR61hXA==" spinCount="100000" sheet="1" objects="1" scenarios="1" formatColumns="0" formatRows="0" autoFilter="0"/>
  <autoFilter ref="C81:K10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SO 01 - Zemní hráz a úpra...</vt:lpstr>
      <vt:lpstr>SO 02 - Výpustný objekt</vt:lpstr>
      <vt:lpstr>SO 03 - Bezpečnostní přeliv</vt:lpstr>
      <vt:lpstr>SO 04 - Vegetační úpravy</vt:lpstr>
      <vt:lpstr>SO 04.1 - Následná péče 1...</vt:lpstr>
      <vt:lpstr>SO 04.2 - Následná péče 2...</vt:lpstr>
      <vt:lpstr>SO 04.3 - Následná péče 3...</vt:lpstr>
      <vt:lpstr>VON - Vedlejší a ostatní ...</vt:lpstr>
      <vt:lpstr>Pokyny pro vyplnění</vt:lpstr>
      <vt:lpstr>'Rekapitulace stavby'!Názvy_tisku</vt:lpstr>
      <vt:lpstr>'SO 01 - Zemní hráz a úpra...'!Názvy_tisku</vt:lpstr>
      <vt:lpstr>'SO 02 - Výpustný objekt'!Názvy_tisku</vt:lpstr>
      <vt:lpstr>'SO 03 - Bezpečnostní přeliv'!Názvy_tisku</vt:lpstr>
      <vt:lpstr>'SO 04 - Vegetační úpravy'!Názvy_tisku</vt:lpstr>
      <vt:lpstr>'SO 04.1 - Následná péče 1...'!Názvy_tisku</vt:lpstr>
      <vt:lpstr>'SO 04.2 - Následná péče 2...'!Názvy_tisku</vt:lpstr>
      <vt:lpstr>'SO 04.3 - Následná péče 3...'!Názvy_tisku</vt:lpstr>
      <vt:lpstr>'VON - Vedlejší a ostatní ...'!Názvy_tisku</vt:lpstr>
      <vt:lpstr>'Pokyny pro vyplnění'!Oblast_tisku</vt:lpstr>
      <vt:lpstr>'Rekapitulace stavby'!Oblast_tisku</vt:lpstr>
      <vt:lpstr>'SO 01 - Zemní hráz a úpra...'!Oblast_tisku</vt:lpstr>
      <vt:lpstr>'SO 02 - Výpustný objekt'!Oblast_tisku</vt:lpstr>
      <vt:lpstr>'SO 03 - Bezpečnostní přeliv'!Oblast_tisku</vt:lpstr>
      <vt:lpstr>'SO 04 - Vegetační úpravy'!Oblast_tisku</vt:lpstr>
      <vt:lpstr>'SO 04.1 - Následná péče 1...'!Oblast_tisku</vt:lpstr>
      <vt:lpstr>'SO 04.2 - Následná péče 2...'!Oblast_tisku</vt:lpstr>
      <vt:lpstr>'SO 04.3 - Následná péče 3...'!Oblast_tisku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2020-06-29T11:13:48Z</dcterms:created>
  <dcterms:modified xsi:type="dcterms:W3CDTF">2020-06-29T11:20:09Z</dcterms:modified>
</cp:coreProperties>
</file>